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ORÇ. FUMEFI" sheetId="5" r:id="rId1"/>
    <sheet name="CRON FUMEFI" sheetId="6" r:id="rId2"/>
    <sheet name="ORÇ. RECURSO PRÓPRIO" sheetId="4" r:id="rId3"/>
    <sheet name="CRON RECURSO PRÓPRIO" sheetId="7" r:id="rId4"/>
    <sheet name="ORÇ. GERAL" sheetId="1" r:id="rId5"/>
    <sheet name="CRON GERAL" sheetId="2" r:id="rId6"/>
  </sheets>
  <definedNames>
    <definedName name="_xlnm.Print_Area" localSheetId="5">'CRON GERAL'!$A$1:$AJ$97</definedName>
    <definedName name="_xlnm.Print_Area" localSheetId="3">'CRON RECURSO PRÓPRIO'!$A$1:$AH$51</definedName>
    <definedName name="_xlnm.Print_Area" localSheetId="0">'ORÇ. FUMEFI'!$A$1:$H$212</definedName>
    <definedName name="_xlnm.Print_Area" localSheetId="4">'ORÇ. GERAL'!$A$1:$H$273</definedName>
    <definedName name="_xlnm.Print_Area" localSheetId="2">'ORÇ. RECURSO PRÓPRIO'!$A$1:$H$101</definedName>
    <definedName name="_xlnm.Print_Titles" localSheetId="1">'CRON FUMEFI'!$A:$H,'CRON FUMEFI'!$1:$16</definedName>
    <definedName name="_xlnm.Print_Titles" localSheetId="5">'CRON GERAL'!$A:$H,'CRON GERAL'!$1:$21</definedName>
    <definedName name="_xlnm.Print_Titles" localSheetId="3">'CRON RECURSO PRÓPRIO'!$A:$H,'CRON RECURSO PRÓPRIO'!$1:$21</definedName>
    <definedName name="_xlnm.Print_Titles" localSheetId="0">'ORÇ. FUMEFI'!$A:$H,'ORÇ. FUMEFI'!$1:$8</definedName>
    <definedName name="_xlnm.Print_Titles" localSheetId="4">'ORÇ. GERAL'!$A:$H,'ORÇ. GERAL'!$1:$8</definedName>
    <definedName name="_xlnm.Print_Titles" localSheetId="2">'ORÇ. RECURSO PRÓPRIO'!$A:$H,'ORÇ. RECURSO PRÓPRIO'!$1:$8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6" i="2"/>
  <c r="J243" i="1"/>
  <c r="AK91" i="2"/>
  <c r="H245" i="1"/>
  <c r="H242"/>
  <c r="H112"/>
  <c r="H116" i="5"/>
  <c r="H112"/>
  <c r="H87"/>
  <c r="AE91" i="2" l="1"/>
  <c r="AI91" s="1"/>
  <c r="Y91"/>
  <c r="AA91"/>
  <c r="AC91"/>
  <c r="W91"/>
  <c r="AE90"/>
  <c r="Y90"/>
  <c r="AA90"/>
  <c r="AC90"/>
  <c r="W90"/>
  <c r="AI89"/>
  <c r="AI79"/>
  <c r="W89"/>
  <c r="Y89"/>
  <c r="AA89"/>
  <c r="AE89"/>
  <c r="I88"/>
  <c r="I62" s="1"/>
  <c r="I24"/>
  <c r="AI87"/>
  <c r="AI84"/>
  <c r="AI17" i="6"/>
  <c r="G70" i="4"/>
  <c r="H235" i="1"/>
  <c r="J239" s="1"/>
  <c r="H9" i="4"/>
  <c r="H61"/>
  <c r="G63"/>
  <c r="G64"/>
  <c r="G66"/>
  <c r="G68"/>
  <c r="G69"/>
  <c r="G62"/>
  <c r="G60"/>
  <c r="G12"/>
  <c r="G13"/>
  <c r="G14"/>
  <c r="G16"/>
  <c r="G17"/>
  <c r="G19"/>
  <c r="G21"/>
  <c r="G22"/>
  <c r="G23"/>
  <c r="G24"/>
  <c r="G25"/>
  <c r="G27"/>
  <c r="G28"/>
  <c r="G29"/>
  <c r="G31"/>
  <c r="G32"/>
  <c r="G33"/>
  <c r="G35"/>
  <c r="G36"/>
  <c r="G37"/>
  <c r="G39"/>
  <c r="G40"/>
  <c r="G41"/>
  <c r="G42"/>
  <c r="G43"/>
  <c r="G45"/>
  <c r="G46"/>
  <c r="G48"/>
  <c r="G49"/>
  <c r="G51"/>
  <c r="G52"/>
  <c r="G53"/>
  <c r="G55"/>
  <c r="G56"/>
  <c r="G57"/>
  <c r="G58"/>
  <c r="G11"/>
  <c r="H18" i="5"/>
  <c r="H9"/>
  <c r="G169"/>
  <c r="G170"/>
  <c r="G171"/>
  <c r="G172"/>
  <c r="G168"/>
  <c r="G166"/>
  <c r="G165"/>
  <c r="G11"/>
  <c r="G12"/>
  <c r="G13"/>
  <c r="G14"/>
  <c r="G15"/>
  <c r="G16"/>
  <c r="G19"/>
  <c r="G20"/>
  <c r="G21"/>
  <c r="G23"/>
  <c r="G24"/>
  <c r="G25"/>
  <c r="G29"/>
  <c r="G30"/>
  <c r="G31"/>
  <c r="G33"/>
  <c r="G34"/>
  <c r="G35"/>
  <c r="G37"/>
  <c r="G38"/>
  <c r="G39"/>
  <c r="G41"/>
  <c r="G42"/>
  <c r="G45"/>
  <c r="G46"/>
  <c r="G47"/>
  <c r="G49"/>
  <c r="G50"/>
  <c r="G51"/>
  <c r="G53"/>
  <c r="G54"/>
  <c r="G55"/>
  <c r="G57"/>
  <c r="G59"/>
  <c r="G60"/>
  <c r="G61"/>
  <c r="G64"/>
  <c r="G65"/>
  <c r="G66"/>
  <c r="G68"/>
  <c r="G69"/>
  <c r="G72"/>
  <c r="G73"/>
  <c r="G74"/>
  <c r="G76"/>
  <c r="G77"/>
  <c r="G80"/>
  <c r="G81"/>
  <c r="G83"/>
  <c r="G84"/>
  <c r="G85"/>
  <c r="G88"/>
  <c r="G89"/>
  <c r="G90"/>
  <c r="G91"/>
  <c r="G92"/>
  <c r="G93"/>
  <c r="G95"/>
  <c r="G96"/>
  <c r="G97"/>
  <c r="G98"/>
  <c r="G101"/>
  <c r="G102"/>
  <c r="G104"/>
  <c r="G105"/>
  <c r="G106"/>
  <c r="G109"/>
  <c r="G110"/>
  <c r="G111"/>
  <c r="G113"/>
  <c r="G114"/>
  <c r="G115"/>
  <c r="G117"/>
  <c r="G120"/>
  <c r="G121"/>
  <c r="G123"/>
  <c r="G124"/>
  <c r="G125"/>
  <c r="G126"/>
  <c r="G127"/>
  <c r="G128"/>
  <c r="G130"/>
  <c r="G132"/>
  <c r="G133"/>
  <c r="G134"/>
  <c r="G137"/>
  <c r="G138"/>
  <c r="G139"/>
  <c r="G140"/>
  <c r="G141"/>
  <c r="G142"/>
  <c r="G143"/>
  <c r="G145"/>
  <c r="G146"/>
  <c r="G147"/>
  <c r="G148"/>
  <c r="G149"/>
  <c r="G150"/>
  <c r="G152"/>
  <c r="G153"/>
  <c r="G154"/>
  <c r="G155"/>
  <c r="G156"/>
  <c r="G158"/>
  <c r="G159"/>
  <c r="G161"/>
  <c r="G162"/>
  <c r="G163"/>
  <c r="G10"/>
  <c r="H9" i="1"/>
  <c r="H229"/>
  <c r="G77"/>
  <c r="D77"/>
  <c r="G76"/>
  <c r="G74"/>
  <c r="D73"/>
  <c r="G73"/>
  <c r="G72"/>
  <c r="G69"/>
  <c r="D69"/>
  <c r="G68"/>
  <c r="G55"/>
  <c r="G54"/>
  <c r="G53"/>
  <c r="G51"/>
  <c r="G50"/>
  <c r="G49"/>
  <c r="G47"/>
  <c r="G46"/>
  <c r="G45"/>
  <c r="G39"/>
  <c r="G38"/>
  <c r="G37"/>
  <c r="G35"/>
  <c r="G34"/>
  <c r="G33"/>
  <c r="G31"/>
  <c r="G30"/>
  <c r="G29"/>
  <c r="G25"/>
  <c r="G24"/>
  <c r="G23"/>
  <c r="B37" i="7"/>
  <c r="B34"/>
  <c r="B31"/>
  <c r="B28"/>
  <c r="B25"/>
  <c r="B22"/>
  <c r="K88" i="2" l="1"/>
  <c r="M88" s="1"/>
  <c r="O88" s="1"/>
  <c r="Q88" s="1"/>
  <c r="S88" s="1"/>
  <c r="U88" s="1"/>
  <c r="W88" s="1"/>
  <c r="Y88" s="1"/>
  <c r="AA88" s="1"/>
  <c r="AC88" s="1"/>
  <c r="AE88" s="1"/>
  <c r="AI90"/>
  <c r="AG82"/>
  <c r="AG83" s="1"/>
  <c r="AI56" i="6" l="1"/>
  <c r="B56"/>
  <c r="G176" i="5"/>
  <c r="H176" s="1"/>
  <c r="G175"/>
  <c r="H175" s="1"/>
  <c r="C175"/>
  <c r="C176" s="1"/>
  <c r="H174"/>
  <c r="H173" s="1"/>
  <c r="H70" i="4"/>
  <c r="H69"/>
  <c r="H68"/>
  <c r="H67" l="1"/>
  <c r="AC58" i="6"/>
  <c r="B53"/>
  <c r="B73" i="2"/>
  <c r="B76"/>
  <c r="B64"/>
  <c r="B67"/>
  <c r="B55"/>
  <c r="B58"/>
  <c r="B50" i="6"/>
  <c r="B47"/>
  <c r="B44"/>
  <c r="B41"/>
  <c r="B38"/>
  <c r="B35"/>
  <c r="B32"/>
  <c r="B29"/>
  <c r="B26"/>
  <c r="B23"/>
  <c r="B20"/>
  <c r="B17"/>
  <c r="E198" i="5"/>
  <c r="E193"/>
  <c r="E187"/>
  <c r="H172"/>
  <c r="H171"/>
  <c r="H170"/>
  <c r="H169"/>
  <c r="H168"/>
  <c r="H166"/>
  <c r="H165"/>
  <c r="H163"/>
  <c r="H162"/>
  <c r="H161"/>
  <c r="H159"/>
  <c r="H158"/>
  <c r="H156"/>
  <c r="H155"/>
  <c r="H154"/>
  <c r="H153"/>
  <c r="H152"/>
  <c r="H150"/>
  <c r="H149"/>
  <c r="H148"/>
  <c r="H147"/>
  <c r="H146"/>
  <c r="H145"/>
  <c r="H143"/>
  <c r="H142"/>
  <c r="H141"/>
  <c r="H140"/>
  <c r="H139"/>
  <c r="H138"/>
  <c r="H137"/>
  <c r="H134"/>
  <c r="H133"/>
  <c r="H132"/>
  <c r="H130"/>
  <c r="H129" s="1"/>
  <c r="H128"/>
  <c r="H127"/>
  <c r="H126"/>
  <c r="H125"/>
  <c r="H124"/>
  <c r="H123"/>
  <c r="H121"/>
  <c r="H120"/>
  <c r="H117"/>
  <c r="H115"/>
  <c r="H114"/>
  <c r="H113"/>
  <c r="H111"/>
  <c r="H110"/>
  <c r="H109"/>
  <c r="H106"/>
  <c r="H105"/>
  <c r="H104"/>
  <c r="H102"/>
  <c r="H101"/>
  <c r="H98"/>
  <c r="H97"/>
  <c r="H96"/>
  <c r="H95"/>
  <c r="H93"/>
  <c r="H92"/>
  <c r="H91"/>
  <c r="H90"/>
  <c r="H89"/>
  <c r="H88"/>
  <c r="H85"/>
  <c r="H84"/>
  <c r="H81"/>
  <c r="H80"/>
  <c r="H77"/>
  <c r="H76"/>
  <c r="H74"/>
  <c r="H73"/>
  <c r="H72"/>
  <c r="H69"/>
  <c r="H68"/>
  <c r="H66"/>
  <c r="H65"/>
  <c r="H64"/>
  <c r="H61"/>
  <c r="H60"/>
  <c r="H59"/>
  <c r="H57"/>
  <c r="H56" s="1"/>
  <c r="H55"/>
  <c r="H54"/>
  <c r="H53"/>
  <c r="H51"/>
  <c r="H50"/>
  <c r="H49"/>
  <c r="H47"/>
  <c r="H46"/>
  <c r="H45"/>
  <c r="H42"/>
  <c r="H41"/>
  <c r="H39"/>
  <c r="H38"/>
  <c r="H37"/>
  <c r="H35"/>
  <c r="H34"/>
  <c r="H33"/>
  <c r="H31"/>
  <c r="H30"/>
  <c r="H29"/>
  <c r="H25"/>
  <c r="H24"/>
  <c r="H23"/>
  <c r="H21"/>
  <c r="H20"/>
  <c r="H19"/>
  <c r="H16"/>
  <c r="H15"/>
  <c r="H14"/>
  <c r="H13"/>
  <c r="H12"/>
  <c r="H11"/>
  <c r="H10"/>
  <c r="I67" i="4" l="1"/>
  <c r="J67" s="1"/>
  <c r="H71"/>
  <c r="H100" i="5"/>
  <c r="H75"/>
  <c r="H32"/>
  <c r="H79"/>
  <c r="H103"/>
  <c r="H157"/>
  <c r="H36"/>
  <c r="H63"/>
  <c r="H52"/>
  <c r="H44"/>
  <c r="H67"/>
  <c r="E200"/>
  <c r="H71"/>
  <c r="H94"/>
  <c r="H48"/>
  <c r="H58"/>
  <c r="H82"/>
  <c r="H108"/>
  <c r="H119"/>
  <c r="H131"/>
  <c r="H160"/>
  <c r="H28"/>
  <c r="H40"/>
  <c r="H167"/>
  <c r="H122"/>
  <c r="H144"/>
  <c r="H151"/>
  <c r="H22"/>
  <c r="H17" s="1"/>
  <c r="AI20" i="6" s="1"/>
  <c r="I22" s="1"/>
  <c r="H136" i="5"/>
  <c r="H164"/>
  <c r="H66" i="4"/>
  <c r="H65" s="1"/>
  <c r="I65" s="1"/>
  <c r="J65" s="1"/>
  <c r="H64"/>
  <c r="H63"/>
  <c r="H62"/>
  <c r="I61" s="1"/>
  <c r="J61" s="1"/>
  <c r="H60"/>
  <c r="H59" s="1"/>
  <c r="I59" s="1"/>
  <c r="J59" s="1"/>
  <c r="H58"/>
  <c r="H57"/>
  <c r="H56"/>
  <c r="H55"/>
  <c r="H53"/>
  <c r="H52"/>
  <c r="H51"/>
  <c r="H49"/>
  <c r="H48"/>
  <c r="H46"/>
  <c r="H45"/>
  <c r="H43"/>
  <c r="H42"/>
  <c r="H41"/>
  <c r="H40"/>
  <c r="H39"/>
  <c r="H37"/>
  <c r="H36"/>
  <c r="H35"/>
  <c r="H33"/>
  <c r="H32"/>
  <c r="H31"/>
  <c r="H29"/>
  <c r="H28"/>
  <c r="H27"/>
  <c r="H25"/>
  <c r="H24"/>
  <c r="H23"/>
  <c r="H22"/>
  <c r="H21"/>
  <c r="H19"/>
  <c r="H18" s="1"/>
  <c r="H17"/>
  <c r="H16"/>
  <c r="H14"/>
  <c r="H13"/>
  <c r="H12"/>
  <c r="H11"/>
  <c r="H118" i="5" l="1"/>
  <c r="AI44" i="6" s="1"/>
  <c r="AC46" s="1"/>
  <c r="AA46" s="1"/>
  <c r="AA59" s="1"/>
  <c r="I99" i="5"/>
  <c r="J99" s="1"/>
  <c r="I58"/>
  <c r="J58" s="1"/>
  <c r="AI26" i="6"/>
  <c r="K28" s="1"/>
  <c r="M28" s="1"/>
  <c r="I167" i="5"/>
  <c r="J167" s="1"/>
  <c r="H177"/>
  <c r="H179" s="1"/>
  <c r="AI53" i="6"/>
  <c r="AE55" s="1"/>
  <c r="AE59" s="1"/>
  <c r="I107" i="5"/>
  <c r="J107" s="1"/>
  <c r="H107"/>
  <c r="AI41" i="6" s="1"/>
  <c r="O43" s="1"/>
  <c r="Q43" s="1"/>
  <c r="S43" s="1"/>
  <c r="I17" i="5"/>
  <c r="J17" s="1"/>
  <c r="H99"/>
  <c r="AI38" i="6" s="1"/>
  <c r="O40" s="1"/>
  <c r="Q40" s="1"/>
  <c r="S40" s="1"/>
  <c r="U40" s="1"/>
  <c r="I118" i="5"/>
  <c r="J118" s="1"/>
  <c r="H78"/>
  <c r="AI32" i="6" s="1"/>
  <c r="M34" s="1"/>
  <c r="I164" i="5"/>
  <c r="J164" s="1"/>
  <c r="AI50" i="6"/>
  <c r="I52" s="1"/>
  <c r="I86" i="5"/>
  <c r="J86" s="1"/>
  <c r="H86"/>
  <c r="AI35" i="6" s="1"/>
  <c r="M37" s="1"/>
  <c r="I9" i="5"/>
  <c r="H135"/>
  <c r="AI47" i="6" s="1"/>
  <c r="W49" s="1"/>
  <c r="H26" i="5"/>
  <c r="AI23" i="6" s="1"/>
  <c r="I25" s="1"/>
  <c r="H62" i="5"/>
  <c r="AI29" i="6" s="1"/>
  <c r="K31" s="1"/>
  <c r="M31" s="1"/>
  <c r="H44" i="4"/>
  <c r="H20"/>
  <c r="H15"/>
  <c r="H10"/>
  <c r="K22" i="6"/>
  <c r="I78" i="5"/>
  <c r="J78" s="1"/>
  <c r="I62"/>
  <c r="J62" s="1"/>
  <c r="I173"/>
  <c r="J173" s="1"/>
  <c r="I26"/>
  <c r="J26" s="1"/>
  <c r="I135"/>
  <c r="J135" s="1"/>
  <c r="H38" i="4"/>
  <c r="H47"/>
  <c r="H54"/>
  <c r="I54" s="1"/>
  <c r="J54" s="1"/>
  <c r="H30"/>
  <c r="H50"/>
  <c r="H34"/>
  <c r="H26"/>
  <c r="H15" i="1"/>
  <c r="H16"/>
  <c r="H113"/>
  <c r="AC59" i="6" l="1"/>
  <c r="AC63" s="1"/>
  <c r="O31"/>
  <c r="AA60"/>
  <c r="AA63"/>
  <c r="AA61"/>
  <c r="AA84" i="2" s="1"/>
  <c r="W59" i="6"/>
  <c r="Y49"/>
  <c r="Y59" s="1"/>
  <c r="K25"/>
  <c r="O34"/>
  <c r="Q59"/>
  <c r="Q61" s="1"/>
  <c r="O37"/>
  <c r="AI59"/>
  <c r="AI60" s="1"/>
  <c r="I19"/>
  <c r="AE63"/>
  <c r="AE60"/>
  <c r="AE61"/>
  <c r="AE84" i="2" s="1"/>
  <c r="I9" i="4"/>
  <c r="J9" s="1"/>
  <c r="S59" i="6"/>
  <c r="M22"/>
  <c r="U43"/>
  <c r="U59" s="1"/>
  <c r="H178" i="5"/>
  <c r="H180"/>
  <c r="E89" i="4"/>
  <c r="E84"/>
  <c r="E78"/>
  <c r="AE62" i="6" l="1"/>
  <c r="AE64" s="1"/>
  <c r="AC61"/>
  <c r="AC84" i="2" s="1"/>
  <c r="AC60" i="6"/>
  <c r="AA62"/>
  <c r="AA64" s="1"/>
  <c r="Q63"/>
  <c r="Q60"/>
  <c r="Q62" s="1"/>
  <c r="O59"/>
  <c r="O63" s="1"/>
  <c r="Q84" i="2"/>
  <c r="AI63" i="6"/>
  <c r="AI61"/>
  <c r="M25"/>
  <c r="Y61"/>
  <c r="Y84" i="2" s="1"/>
  <c r="Y63" i="6"/>
  <c r="Y60"/>
  <c r="I59"/>
  <c r="W60"/>
  <c r="W63"/>
  <c r="W61"/>
  <c r="W84" i="2" s="1"/>
  <c r="K59" i="6"/>
  <c r="K60" s="1"/>
  <c r="S63"/>
  <c r="S60"/>
  <c r="S61"/>
  <c r="S84" i="2" s="1"/>
  <c r="U61" i="6"/>
  <c r="U84" i="2" s="1"/>
  <c r="U63" i="6"/>
  <c r="U60"/>
  <c r="H181" i="5"/>
  <c r="E91" i="4"/>
  <c r="H183" i="5" l="1"/>
  <c r="I66" i="6" s="1"/>
  <c r="S62"/>
  <c r="S64" s="1"/>
  <c r="W62"/>
  <c r="W64" s="1"/>
  <c r="AC62"/>
  <c r="AC64" s="1"/>
  <c r="Q64"/>
  <c r="O61"/>
  <c r="O84" i="2" s="1"/>
  <c r="O60" i="6"/>
  <c r="K61"/>
  <c r="K84" i="2" s="1"/>
  <c r="K63" i="6"/>
  <c r="AI62"/>
  <c r="AI64" s="1"/>
  <c r="I63"/>
  <c r="I61"/>
  <c r="I60"/>
  <c r="M59"/>
  <c r="M61" s="1"/>
  <c r="Y62"/>
  <c r="Y64" s="1"/>
  <c r="U62"/>
  <c r="U64" s="1"/>
  <c r="K66" l="1"/>
  <c r="I51"/>
  <c r="O62"/>
  <c r="O64" s="1"/>
  <c r="M60"/>
  <c r="M62" s="1"/>
  <c r="M63"/>
  <c r="K62"/>
  <c r="K64" s="1"/>
  <c r="I62"/>
  <c r="I64" s="1"/>
  <c r="I65" s="1"/>
  <c r="I87" i="2" s="1"/>
  <c r="I84"/>
  <c r="M84"/>
  <c r="H73" i="4"/>
  <c r="H72"/>
  <c r="K65" i="6" l="1"/>
  <c r="K87" i="2" s="1"/>
  <c r="M66" i="6"/>
  <c r="K30"/>
  <c r="I24"/>
  <c r="I50"/>
  <c r="M64"/>
  <c r="H74" i="4"/>
  <c r="K27" i="6" l="1"/>
  <c r="K29"/>
  <c r="O66"/>
  <c r="M36"/>
  <c r="I21"/>
  <c r="I23"/>
  <c r="M65"/>
  <c r="M87" i="2" s="1"/>
  <c r="Q66" i="6" l="1"/>
  <c r="O42"/>
  <c r="O65"/>
  <c r="O87" i="2" s="1"/>
  <c r="K24" i="6"/>
  <c r="K26"/>
  <c r="M33"/>
  <c r="M35"/>
  <c r="I18"/>
  <c r="I17" s="1"/>
  <c r="I20"/>
  <c r="B79" i="2"/>
  <c r="B70"/>
  <c r="B61"/>
  <c r="B52"/>
  <c r="B49"/>
  <c r="B46"/>
  <c r="B43"/>
  <c r="B40"/>
  <c r="B37"/>
  <c r="B34"/>
  <c r="B31"/>
  <c r="B28"/>
  <c r="B25"/>
  <c r="B22"/>
  <c r="M30" i="6" l="1"/>
  <c r="M32"/>
  <c r="O41"/>
  <c r="O39"/>
  <c r="K21"/>
  <c r="K20" s="1"/>
  <c r="K23"/>
  <c r="S66"/>
  <c r="Q42"/>
  <c r="Q65"/>
  <c r="H234" i="1"/>
  <c r="H236"/>
  <c r="H237"/>
  <c r="M27" i="6" l="1"/>
  <c r="M29"/>
  <c r="Q87" i="2"/>
  <c r="O36" i="6"/>
  <c r="O38"/>
  <c r="U66"/>
  <c r="S65"/>
  <c r="S87" i="2" s="1"/>
  <c r="Q39" i="6"/>
  <c r="S42"/>
  <c r="U42" s="1"/>
  <c r="Q41"/>
  <c r="S41" s="1"/>
  <c r="U41" s="1"/>
  <c r="H233" i="1"/>
  <c r="E261"/>
  <c r="E256"/>
  <c r="E250"/>
  <c r="H238"/>
  <c r="H232"/>
  <c r="H231"/>
  <c r="H230"/>
  <c r="H228"/>
  <c r="H227"/>
  <c r="H226"/>
  <c r="H225"/>
  <c r="H224"/>
  <c r="H222"/>
  <c r="C221"/>
  <c r="C222" s="1"/>
  <c r="H220"/>
  <c r="H218"/>
  <c r="H217" s="1"/>
  <c r="H216"/>
  <c r="H215"/>
  <c r="H213"/>
  <c r="H212"/>
  <c r="H211"/>
  <c r="H210"/>
  <c r="H208"/>
  <c r="H207"/>
  <c r="H206"/>
  <c r="H204"/>
  <c r="H203"/>
  <c r="H201"/>
  <c r="H200"/>
  <c r="H198"/>
  <c r="H197"/>
  <c r="H196"/>
  <c r="H195"/>
  <c r="H194"/>
  <c r="H192"/>
  <c r="H191"/>
  <c r="H190"/>
  <c r="H188"/>
  <c r="H187"/>
  <c r="H186"/>
  <c r="H184"/>
  <c r="H183"/>
  <c r="H182"/>
  <c r="H180"/>
  <c r="H179"/>
  <c r="H178"/>
  <c r="H177"/>
  <c r="H176"/>
  <c r="H174"/>
  <c r="H173" s="1"/>
  <c r="H172"/>
  <c r="H171"/>
  <c r="H169"/>
  <c r="H168"/>
  <c r="H167"/>
  <c r="H166"/>
  <c r="H163"/>
  <c r="H162"/>
  <c r="H161"/>
  <c r="H159"/>
  <c r="H158"/>
  <c r="H156"/>
  <c r="H155"/>
  <c r="H154"/>
  <c r="H153"/>
  <c r="H152"/>
  <c r="H150"/>
  <c r="H149"/>
  <c r="H148"/>
  <c r="H147"/>
  <c r="H146"/>
  <c r="H145"/>
  <c r="H143"/>
  <c r="H142"/>
  <c r="H141"/>
  <c r="H140"/>
  <c r="H139"/>
  <c r="H138"/>
  <c r="H137"/>
  <c r="H134"/>
  <c r="H133"/>
  <c r="H132"/>
  <c r="H130"/>
  <c r="H129" s="1"/>
  <c r="H128"/>
  <c r="H127"/>
  <c r="H126"/>
  <c r="H125"/>
  <c r="H124"/>
  <c r="H123"/>
  <c r="H121"/>
  <c r="H120"/>
  <c r="H117"/>
  <c r="H116" s="1"/>
  <c r="H115"/>
  <c r="H114"/>
  <c r="H111"/>
  <c r="H110"/>
  <c r="H109"/>
  <c r="H106"/>
  <c r="H105"/>
  <c r="H104"/>
  <c r="H102"/>
  <c r="H101"/>
  <c r="H98"/>
  <c r="H97"/>
  <c r="H96"/>
  <c r="H95"/>
  <c r="H93"/>
  <c r="H92"/>
  <c r="H91"/>
  <c r="H90"/>
  <c r="H89"/>
  <c r="H88"/>
  <c r="H85"/>
  <c r="H84"/>
  <c r="H81"/>
  <c r="H80"/>
  <c r="H77"/>
  <c r="H76"/>
  <c r="H74"/>
  <c r="H73"/>
  <c r="H72"/>
  <c r="H69"/>
  <c r="H68"/>
  <c r="H66"/>
  <c r="H65"/>
  <c r="H64"/>
  <c r="H61"/>
  <c r="H60"/>
  <c r="H59"/>
  <c r="H57"/>
  <c r="H56" s="1"/>
  <c r="H55"/>
  <c r="H54"/>
  <c r="H53"/>
  <c r="H51"/>
  <c r="H50"/>
  <c r="H49"/>
  <c r="H47"/>
  <c r="H46"/>
  <c r="H45"/>
  <c r="H42"/>
  <c r="H41"/>
  <c r="H39"/>
  <c r="H38"/>
  <c r="H37"/>
  <c r="H35"/>
  <c r="H34"/>
  <c r="H33"/>
  <c r="H31"/>
  <c r="H30"/>
  <c r="H29"/>
  <c r="H25"/>
  <c r="H24"/>
  <c r="H23"/>
  <c r="H21"/>
  <c r="H20"/>
  <c r="H19"/>
  <c r="H14"/>
  <c r="H13"/>
  <c r="H12"/>
  <c r="H11"/>
  <c r="H10"/>
  <c r="Q38" i="6" l="1"/>
  <c r="S38" s="1"/>
  <c r="U38" s="1"/>
  <c r="S39"/>
  <c r="U39" s="1"/>
  <c r="O35"/>
  <c r="O33"/>
  <c r="W66"/>
  <c r="U65"/>
  <c r="M24"/>
  <c r="M26"/>
  <c r="I233" i="1"/>
  <c r="J233" s="1"/>
  <c r="AE78" i="2" s="1"/>
  <c r="AG34" i="7"/>
  <c r="AI76" i="2"/>
  <c r="AE76" s="1"/>
  <c r="I217" i="1"/>
  <c r="J217" s="1"/>
  <c r="AE66" i="2" s="1"/>
  <c r="AG28" i="7"/>
  <c r="AI64" i="2"/>
  <c r="AE64" s="1"/>
  <c r="H28" i="1"/>
  <c r="I229"/>
  <c r="J229" s="1"/>
  <c r="AG31" i="7"/>
  <c r="AI73" i="2"/>
  <c r="AC73" s="1"/>
  <c r="H214" i="1"/>
  <c r="AI61" i="2" s="1"/>
  <c r="H103" i="1"/>
  <c r="H79"/>
  <c r="H36"/>
  <c r="H119"/>
  <c r="H40"/>
  <c r="H18"/>
  <c r="H17" s="1"/>
  <c r="AI25" i="2" s="1"/>
  <c r="H32" i="1"/>
  <c r="H67"/>
  <c r="H157"/>
  <c r="H22"/>
  <c r="H71"/>
  <c r="H63"/>
  <c r="H75"/>
  <c r="E263"/>
  <c r="H52"/>
  <c r="H199"/>
  <c r="H44"/>
  <c r="H48"/>
  <c r="H175"/>
  <c r="H100"/>
  <c r="H144"/>
  <c r="H82"/>
  <c r="I78" s="1"/>
  <c r="H189"/>
  <c r="H209"/>
  <c r="H170"/>
  <c r="H136"/>
  <c r="H165"/>
  <c r="H185"/>
  <c r="H205"/>
  <c r="H58"/>
  <c r="H223"/>
  <c r="H94"/>
  <c r="H87"/>
  <c r="H108"/>
  <c r="H131"/>
  <c r="H160"/>
  <c r="H181"/>
  <c r="H122"/>
  <c r="H151"/>
  <c r="H193"/>
  <c r="H202"/>
  <c r="H221"/>
  <c r="H219" s="1"/>
  <c r="O32" i="6" l="1"/>
  <c r="O30"/>
  <c r="O29" s="1"/>
  <c r="U87" i="2"/>
  <c r="Y66" i="6"/>
  <c r="W48"/>
  <c r="W47" s="1"/>
  <c r="W65"/>
  <c r="W87" i="2" s="1"/>
  <c r="M21" i="6"/>
  <c r="M20" s="1"/>
  <c r="M23"/>
  <c r="H107" i="1"/>
  <c r="H164"/>
  <c r="AI55" i="2" s="1"/>
  <c r="I58" i="1"/>
  <c r="J58" s="1"/>
  <c r="K33" i="2" s="1"/>
  <c r="M33" s="1"/>
  <c r="AI31"/>
  <c r="AE28" i="7"/>
  <c r="AE30"/>
  <c r="H99" i="1"/>
  <c r="AI43" i="2" s="1"/>
  <c r="I99" i="1"/>
  <c r="J99" s="1"/>
  <c r="AC31" i="7"/>
  <c r="AC33"/>
  <c r="AE34"/>
  <c r="AE36"/>
  <c r="I223" i="1"/>
  <c r="J223" s="1"/>
  <c r="AE72" i="2" s="1"/>
  <c r="AE82" s="1"/>
  <c r="AE85" s="1"/>
  <c r="AI70"/>
  <c r="I9" i="1"/>
  <c r="AI22" i="2"/>
  <c r="H78" i="1"/>
  <c r="AI37" i="2" s="1"/>
  <c r="H86" i="1"/>
  <c r="AI40" i="2" s="1"/>
  <c r="I214" i="1"/>
  <c r="J214" s="1"/>
  <c r="H118"/>
  <c r="AI49" i="2" s="1"/>
  <c r="H26" i="1"/>
  <c r="AI28" i="2" s="1"/>
  <c r="I209" i="1"/>
  <c r="J209" s="1"/>
  <c r="AG25" i="7"/>
  <c r="W27" s="1"/>
  <c r="AI58" i="2"/>
  <c r="I219" i="1"/>
  <c r="J219" s="1"/>
  <c r="AC69" i="2" s="1"/>
  <c r="AI67"/>
  <c r="H135" i="1"/>
  <c r="AI52" i="2" s="1"/>
  <c r="H62" i="1"/>
  <c r="AI34" i="2" s="1"/>
  <c r="AC75"/>
  <c r="I107" i="1"/>
  <c r="J107" s="1"/>
  <c r="I63" i="2"/>
  <c r="J78" i="1"/>
  <c r="I26"/>
  <c r="J26" s="1"/>
  <c r="I30" i="2" s="1"/>
  <c r="K30" s="1"/>
  <c r="M30" s="1"/>
  <c r="I118" i="1"/>
  <c r="J118" s="1"/>
  <c r="I135"/>
  <c r="J135" s="1"/>
  <c r="O45" i="2"/>
  <c r="I164" i="1"/>
  <c r="J164" s="1"/>
  <c r="I86"/>
  <c r="J86" s="1"/>
  <c r="I62"/>
  <c r="J62" s="1"/>
  <c r="I17"/>
  <c r="J17" s="1"/>
  <c r="AI46" i="2" l="1"/>
  <c r="AI82" s="1"/>
  <c r="AI83" s="1"/>
  <c r="K229" i="1"/>
  <c r="J238"/>
  <c r="AC66" i="6"/>
  <c r="AA66"/>
  <c r="Y48"/>
  <c r="Y47" s="1"/>
  <c r="Y65"/>
  <c r="K36" i="2"/>
  <c r="M36" s="1"/>
  <c r="O36" s="1"/>
  <c r="AG22" i="7"/>
  <c r="W24" s="1"/>
  <c r="Y24" s="1"/>
  <c r="W57" i="2"/>
  <c r="Y57" s="1"/>
  <c r="AE40" i="7"/>
  <c r="M39" i="2"/>
  <c r="O39" s="1"/>
  <c r="AC51"/>
  <c r="AA51" s="1"/>
  <c r="AE83"/>
  <c r="AE86" s="1"/>
  <c r="W60"/>
  <c r="Y60" s="1"/>
  <c r="Y58" s="1"/>
  <c r="W25" i="7"/>
  <c r="Y27"/>
  <c r="W54" i="2"/>
  <c r="Y54" s="1"/>
  <c r="M42"/>
  <c r="I27"/>
  <c r="I82" s="1"/>
  <c r="Q45"/>
  <c r="S45" s="1"/>
  <c r="U45" s="1"/>
  <c r="O48" l="1"/>
  <c r="Q48" s="1"/>
  <c r="S48" s="1"/>
  <c r="S82" s="1"/>
  <c r="AA45" i="6"/>
  <c r="AA44" s="1"/>
  <c r="AA65"/>
  <c r="AA87" i="2" s="1"/>
  <c r="AE66" i="6"/>
  <c r="AC65"/>
  <c r="AC87" i="2" s="1"/>
  <c r="AC57" i="6"/>
  <c r="Y87" i="2"/>
  <c r="Y40" i="7"/>
  <c r="Y41" s="1"/>
  <c r="AA60" i="2"/>
  <c r="AA82" s="1"/>
  <c r="AA83" s="1"/>
  <c r="W40" i="7"/>
  <c r="W41" s="1"/>
  <c r="W22"/>
  <c r="Y22" s="1"/>
  <c r="Y25"/>
  <c r="AA27"/>
  <c r="AE41"/>
  <c r="AE42"/>
  <c r="W82" i="2"/>
  <c r="W83" s="1"/>
  <c r="Y82"/>
  <c r="Y85" s="1"/>
  <c r="I85"/>
  <c r="I83"/>
  <c r="O42"/>
  <c r="K27"/>
  <c r="Q82" l="1"/>
  <c r="Q83" s="1"/>
  <c r="O82"/>
  <c r="O83" s="1"/>
  <c r="AE54" i="6"/>
  <c r="AE53" s="1"/>
  <c r="AE65"/>
  <c r="AE87" i="2" s="1"/>
  <c r="AC45" i="6"/>
  <c r="AC44" s="1"/>
  <c r="AC56"/>
  <c r="Y42" i="7"/>
  <c r="Y43" s="1"/>
  <c r="W42"/>
  <c r="W43" s="1"/>
  <c r="AA58" i="2"/>
  <c r="AC60"/>
  <c r="AC58" s="1"/>
  <c r="AE43" i="7"/>
  <c r="Y83" i="2"/>
  <c r="Y86" s="1"/>
  <c r="W85"/>
  <c r="W86" s="1"/>
  <c r="AA40" i="7"/>
  <c r="AA25"/>
  <c r="AC27"/>
  <c r="AA85" i="2"/>
  <c r="AA86" s="1"/>
  <c r="I86"/>
  <c r="M27"/>
  <c r="M82" s="1"/>
  <c r="K82"/>
  <c r="S85"/>
  <c r="S83"/>
  <c r="U48"/>
  <c r="U82" s="1"/>
  <c r="W58"/>
  <c r="Q85" l="1"/>
  <c r="O85"/>
  <c r="O86" s="1"/>
  <c r="AI65" i="6"/>
  <c r="AI66" s="1"/>
  <c r="S86" i="2"/>
  <c r="AC25" i="7"/>
  <c r="AA41"/>
  <c r="AA43" s="1"/>
  <c r="AA42"/>
  <c r="Q86" i="2"/>
  <c r="M83"/>
  <c r="M85"/>
  <c r="U85"/>
  <c r="U83"/>
  <c r="K83"/>
  <c r="K85"/>
  <c r="W55"/>
  <c r="Y55" s="1"/>
  <c r="AG37" i="7" l="1"/>
  <c r="AC39" s="1"/>
  <c r="AI85" i="2"/>
  <c r="H239" i="1"/>
  <c r="H241" s="1"/>
  <c r="U86" i="2"/>
  <c r="M86"/>
  <c r="K86"/>
  <c r="I235" i="1"/>
  <c r="J235" s="1"/>
  <c r="AC37" i="7" l="1"/>
  <c r="AC40"/>
  <c r="H240" i="1"/>
  <c r="AC81" i="2"/>
  <c r="I247" i="1"/>
  <c r="AC82" i="2" l="1"/>
  <c r="AC85" s="1"/>
  <c r="AC89"/>
  <c r="H243" i="1"/>
  <c r="H246" s="1"/>
  <c r="AG40" i="7"/>
  <c r="AC41"/>
  <c r="AG41" s="1"/>
  <c r="AC42"/>
  <c r="AG42" s="1"/>
  <c r="AC83" i="2" l="1"/>
  <c r="AC86" s="1"/>
  <c r="AG43" i="7"/>
  <c r="AC43"/>
  <c r="AC79" i="2"/>
  <c r="M41" l="1"/>
  <c r="I61"/>
  <c r="I29"/>
  <c r="O47" l="1"/>
  <c r="M38"/>
  <c r="M40"/>
  <c r="O40" s="1"/>
  <c r="K35"/>
  <c r="K34" s="1"/>
  <c r="M34" s="1"/>
  <c r="O34" s="1"/>
  <c r="K32"/>
  <c r="K31" s="1"/>
  <c r="I26"/>
  <c r="I28"/>
  <c r="K28" s="1"/>
  <c r="M28" s="1"/>
  <c r="K29"/>
  <c r="Q47" l="1"/>
  <c r="M37"/>
  <c r="O37" s="1"/>
  <c r="M35"/>
  <c r="M32" s="1"/>
  <c r="O46"/>
  <c r="Q46" s="1"/>
  <c r="S46" s="1"/>
  <c r="U46" s="1"/>
  <c r="O44"/>
  <c r="K26"/>
  <c r="I23"/>
  <c r="I22" s="1"/>
  <c r="I25"/>
  <c r="K25" s="1"/>
  <c r="M25" s="1"/>
  <c r="M31" l="1"/>
  <c r="M29"/>
  <c r="M26" s="1"/>
  <c r="Q44"/>
  <c r="S44" s="1"/>
  <c r="U44" s="1"/>
  <c r="S47"/>
  <c r="U47" s="1"/>
  <c r="O43"/>
  <c r="Q43" s="1"/>
  <c r="S43" s="1"/>
  <c r="U43" s="1"/>
  <c r="O41"/>
  <c r="O38" s="1"/>
  <c r="O35" s="1"/>
  <c r="W53" l="1"/>
  <c r="W52" s="1"/>
  <c r="AC68" l="1"/>
  <c r="Y52"/>
  <c r="Y53"/>
  <c r="AA50" s="1"/>
  <c r="AA49" s="1"/>
  <c r="AC49" s="1"/>
  <c r="AE71" l="1"/>
  <c r="AE70" s="1"/>
  <c r="AI88"/>
  <c r="AC67"/>
  <c r="AC50"/>
</calcChain>
</file>

<file path=xl/sharedStrings.xml><?xml version="1.0" encoding="utf-8"?>
<sst xmlns="http://schemas.openxmlformats.org/spreadsheetml/2006/main" count="2478" uniqueCount="626">
  <si>
    <t>PREFEITURA MUNICIPAL DE EMBU GUAÇU</t>
  </si>
  <si>
    <t>SECRETARIA MUNICIPAL DE OBRAS, PLANEJAMENTO E VIAÇÃO</t>
  </si>
  <si>
    <t>ITEM</t>
  </si>
  <si>
    <t>CODIGO</t>
  </si>
  <si>
    <t>DESCRIÇÃO DOS SERVIÇOS</t>
  </si>
  <si>
    <t xml:space="preserve">UN </t>
  </si>
  <si>
    <t>QUANT.</t>
  </si>
  <si>
    <t>PREÇO UNITÁRIO (R$)</t>
  </si>
  <si>
    <t>PREÇO TOTAL (R$)</t>
  </si>
  <si>
    <t>1.0.0</t>
  </si>
  <si>
    <t>SERVIÇOS PRELIMINARES</t>
  </si>
  <si>
    <t>1.0.1</t>
  </si>
  <si>
    <t>kg</t>
  </si>
  <si>
    <t>03.02.040</t>
  </si>
  <si>
    <t>m³</t>
  </si>
  <si>
    <t>1.0.3</t>
  </si>
  <si>
    <t>03.01.040</t>
  </si>
  <si>
    <t>1.0.4</t>
  </si>
  <si>
    <t>1.0.5</t>
  </si>
  <si>
    <t>1.0.6</t>
  </si>
  <si>
    <t>04.08.020</t>
  </si>
  <si>
    <t>unid.</t>
  </si>
  <si>
    <t>2.0.0</t>
  </si>
  <si>
    <t>INFRAESTRUTURA</t>
  </si>
  <si>
    <t>2.1.1</t>
  </si>
  <si>
    <t>FUNDAÇÃO</t>
  </si>
  <si>
    <t>11.01.160</t>
  </si>
  <si>
    <t>2.1.2</t>
  </si>
  <si>
    <t>09.01.020</t>
  </si>
  <si>
    <t>m²</t>
  </si>
  <si>
    <t>2.1.3</t>
  </si>
  <si>
    <t>10.01.040</t>
  </si>
  <si>
    <t>2.2.0</t>
  </si>
  <si>
    <t>FUNDAÇÃO PALCO</t>
  </si>
  <si>
    <t>2.2.1</t>
  </si>
  <si>
    <t>2.2.2</t>
  </si>
  <si>
    <t>2.2.3</t>
  </si>
  <si>
    <t>3.0.0</t>
  </si>
  <si>
    <t>SUPERESTRUTURA</t>
  </si>
  <si>
    <t>3.1.0</t>
  </si>
  <si>
    <t>VESTIÁRIOS / LANCHONETE</t>
  </si>
  <si>
    <t>3.1.1</t>
  </si>
  <si>
    <t>PILARES</t>
  </si>
  <si>
    <t>3.1.1.1</t>
  </si>
  <si>
    <t>3.1.1.2</t>
  </si>
  <si>
    <t>3.1.1.3</t>
  </si>
  <si>
    <t>3.1.2</t>
  </si>
  <si>
    <t>VIGA DE RESPALDO (0,15 X 0,40)</t>
  </si>
  <si>
    <t>3.1.2.1</t>
  </si>
  <si>
    <t>3.1.2.2</t>
  </si>
  <si>
    <t>3.1.2.3</t>
  </si>
  <si>
    <t>3.1.3</t>
  </si>
  <si>
    <t>CINTAS DE AMARRAÇÃO (0,20 X 0,15)</t>
  </si>
  <si>
    <t>3.1.3.1</t>
  </si>
  <si>
    <t>3.1.3.2</t>
  </si>
  <si>
    <t>3.1.3.3</t>
  </si>
  <si>
    <t>3.1.4</t>
  </si>
  <si>
    <t>LAJE</t>
  </si>
  <si>
    <t>3.1.4.1</t>
  </si>
  <si>
    <t>13.05.084</t>
  </si>
  <si>
    <t>3.1.4.2</t>
  </si>
  <si>
    <t>3.2.0</t>
  </si>
  <si>
    <t>PALCO</t>
  </si>
  <si>
    <t>3.2.1</t>
  </si>
  <si>
    <t>3.2.1.1</t>
  </si>
  <si>
    <t>3.2.1.2</t>
  </si>
  <si>
    <t>3.2.1.3</t>
  </si>
  <si>
    <t>3.2.2</t>
  </si>
  <si>
    <t>VIGA DE RESPALDO (0,15 X 0,30)</t>
  </si>
  <si>
    <t>3.2.2.1</t>
  </si>
  <si>
    <t>3.2.2.2</t>
  </si>
  <si>
    <t>3.2.2.3</t>
  </si>
  <si>
    <t>3.2.3</t>
  </si>
  <si>
    <t>CINTAS DE AMARRAÇÃO (0,15 X 0,15)</t>
  </si>
  <si>
    <t>3.2.3.1</t>
  </si>
  <si>
    <t>3.2.3.2</t>
  </si>
  <si>
    <t>3.2.3.3</t>
  </si>
  <si>
    <t>3.2.4</t>
  </si>
  <si>
    <t>3.2.4.1</t>
  </si>
  <si>
    <t>4.0.0</t>
  </si>
  <si>
    <t>FECHAMENTO (VESTIÁRIO)</t>
  </si>
  <si>
    <t>4.0.1</t>
  </si>
  <si>
    <t>14.10.111</t>
  </si>
  <si>
    <t>4.0.2</t>
  </si>
  <si>
    <t>14.30.020</t>
  </si>
  <si>
    <t>4.0.3</t>
  </si>
  <si>
    <t>5.0.0</t>
  </si>
  <si>
    <t>REVESTIMENTO DE PAREDES E FORRO (VESTIÁRIO)</t>
  </si>
  <si>
    <t>5.1.1</t>
  </si>
  <si>
    <t>PAREDES</t>
  </si>
  <si>
    <t>5.1.1.1</t>
  </si>
  <si>
    <t>17.02.020</t>
  </si>
  <si>
    <t>5.1.1.2</t>
  </si>
  <si>
    <t>17.02.330</t>
  </si>
  <si>
    <t>5.1.1.3</t>
  </si>
  <si>
    <t>18.06.022</t>
  </si>
  <si>
    <t>5.1.2</t>
  </si>
  <si>
    <t>FORRO (LAJE)</t>
  </si>
  <si>
    <t>5.1.2.1</t>
  </si>
  <si>
    <t>5.1.2.2</t>
  </si>
  <si>
    <t>5.2.0</t>
  </si>
  <si>
    <t>REVESTIMENTO DE PAREDES E FORRO (PALCO)</t>
  </si>
  <si>
    <t>5.2.1</t>
  </si>
  <si>
    <t>5.2.1.1</t>
  </si>
  <si>
    <t>5.2.1.2</t>
  </si>
  <si>
    <t>5.2.1.3</t>
  </si>
  <si>
    <t>5.3.0</t>
  </si>
  <si>
    <t>5.3.1</t>
  </si>
  <si>
    <t>5.3.2</t>
  </si>
  <si>
    <t>6.0.0</t>
  </si>
  <si>
    <t>ELEMENTOS DE MADEIRA</t>
  </si>
  <si>
    <t>6.1.0</t>
  </si>
  <si>
    <t>PORTAS (PALCO)</t>
  </si>
  <si>
    <t>6.1.1</t>
  </si>
  <si>
    <t>23.11.040</t>
  </si>
  <si>
    <t>6.1.2</t>
  </si>
  <si>
    <t>23.11.030</t>
  </si>
  <si>
    <t>6.2.0</t>
  </si>
  <si>
    <t>PORTAS (VESTIÁRIO)</t>
  </si>
  <si>
    <t>6.2.1</t>
  </si>
  <si>
    <t>6.2.2</t>
  </si>
  <si>
    <t>28.01.070</t>
  </si>
  <si>
    <t>6.2.3</t>
  </si>
  <si>
    <t>23.13.064</t>
  </si>
  <si>
    <t>7.0.0</t>
  </si>
  <si>
    <t>ELEMENTOS METÁLICOS</t>
  </si>
  <si>
    <t>7.1.0</t>
  </si>
  <si>
    <t>ESQUADRIAS DE FERRO (VESTIÁRIOS)</t>
  </si>
  <si>
    <t>7.1.1</t>
  </si>
  <si>
    <t>24.02.060</t>
  </si>
  <si>
    <t>7.1.2</t>
  </si>
  <si>
    <t>7.1.3</t>
  </si>
  <si>
    <t>7.1.4</t>
  </si>
  <si>
    <t>7.1.5</t>
  </si>
  <si>
    <t>7.1.6</t>
  </si>
  <si>
    <t>7.2.0</t>
  </si>
  <si>
    <t>ESQUADRIAS DE FERRO (PALCO)</t>
  </si>
  <si>
    <t>7.2.1</t>
  </si>
  <si>
    <t>7.2.2</t>
  </si>
  <si>
    <t>7.2.3</t>
  </si>
  <si>
    <t>7.2.4</t>
  </si>
  <si>
    <t>24.03.320</t>
  </si>
  <si>
    <t>m</t>
  </si>
  <si>
    <t>8.0.0</t>
  </si>
  <si>
    <t>COBERTURA E LATERAIS</t>
  </si>
  <si>
    <t>8.1.0</t>
  </si>
  <si>
    <t>OITÕES - FECHAMENTOS LATERAIS</t>
  </si>
  <si>
    <t>8.1.1</t>
  </si>
  <si>
    <t>15.03.030</t>
  </si>
  <si>
    <t>8.1.2</t>
  </si>
  <si>
    <t>16.16.040</t>
  </si>
  <si>
    <t>8.2.0</t>
  </si>
  <si>
    <t>COBERTURA DO PALCO, LANCHONETE E VESTIÁRIOS</t>
  </si>
  <si>
    <t>8.2.1</t>
  </si>
  <si>
    <t>8.2.2</t>
  </si>
  <si>
    <t>16.33.082</t>
  </si>
  <si>
    <t>8.2.3</t>
  </si>
  <si>
    <t>16.03.010</t>
  </si>
  <si>
    <t>9.0.0</t>
  </si>
  <si>
    <t>PISOS</t>
  </si>
  <si>
    <t>9.1.0</t>
  </si>
  <si>
    <t>REVESTIMENTO</t>
  </si>
  <si>
    <t>9.1.1</t>
  </si>
  <si>
    <t>18.11.042</t>
  </si>
  <si>
    <t>9.1.2</t>
  </si>
  <si>
    <t>17.01.040</t>
  </si>
  <si>
    <t>9.1.3</t>
  </si>
  <si>
    <t>17.01.050</t>
  </si>
  <si>
    <t>9.2.0</t>
  </si>
  <si>
    <t>PISO CONCRETO (QUADRA)</t>
  </si>
  <si>
    <t>9.2.1</t>
  </si>
  <si>
    <t>9.2.2</t>
  </si>
  <si>
    <t>10.02.020</t>
  </si>
  <si>
    <t>9.3.0</t>
  </si>
  <si>
    <t>REVESTIMENTO (PALCO)</t>
  </si>
  <si>
    <t>9.3.1</t>
  </si>
  <si>
    <t>18.06.062</t>
  </si>
  <si>
    <t>10.0.0</t>
  </si>
  <si>
    <t>LOUÇAS E METAIS</t>
  </si>
  <si>
    <t>10.1.0</t>
  </si>
  <si>
    <t xml:space="preserve">BACIAS </t>
  </si>
  <si>
    <t>10.1.1</t>
  </si>
  <si>
    <t>44.01.800</t>
  </si>
  <si>
    <t>10.1.2</t>
  </si>
  <si>
    <t>30.08.060</t>
  </si>
  <si>
    <t>10.2.0</t>
  </si>
  <si>
    <t>LAVATÓRIOS E BANCADAS, PIA</t>
  </si>
  <si>
    <t>10.2.1</t>
  </si>
  <si>
    <t>44.01.100</t>
  </si>
  <si>
    <t>10.2.2</t>
  </si>
  <si>
    <t>44.02.060</t>
  </si>
  <si>
    <t>10.2.3</t>
  </si>
  <si>
    <t>44.06.320</t>
  </si>
  <si>
    <t>10.2.4</t>
  </si>
  <si>
    <t>10.2.5</t>
  </si>
  <si>
    <t>44.03.630</t>
  </si>
  <si>
    <t>10.2.6</t>
  </si>
  <si>
    <t>44.03.450</t>
  </si>
  <si>
    <t>10.3.0</t>
  </si>
  <si>
    <t>BACIAS (PALCO)</t>
  </si>
  <si>
    <t>10.3.1</t>
  </si>
  <si>
    <t>10.4.0</t>
  </si>
  <si>
    <t>LAVATÓRIOS (PALCO)</t>
  </si>
  <si>
    <t>10.4.1</t>
  </si>
  <si>
    <t>10.4.2</t>
  </si>
  <si>
    <t>10.4.3</t>
  </si>
  <si>
    <t>11.0.0</t>
  </si>
  <si>
    <t>INSTALAÇÕES HIDRÁULICAS</t>
  </si>
  <si>
    <t>11.1.0</t>
  </si>
  <si>
    <t>ESGOTO</t>
  </si>
  <si>
    <t>11.1.1</t>
  </si>
  <si>
    <t>46.05.020</t>
  </si>
  <si>
    <t>11.1.2</t>
  </si>
  <si>
    <t>11.1.3</t>
  </si>
  <si>
    <t>11.1.4</t>
  </si>
  <si>
    <t>49.05.040</t>
  </si>
  <si>
    <t>11.1.5</t>
  </si>
  <si>
    <t>11.1.6</t>
  </si>
  <si>
    <t>49.03.020</t>
  </si>
  <si>
    <t>11.1.7</t>
  </si>
  <si>
    <t>42.05.100</t>
  </si>
  <si>
    <t>11.2.0</t>
  </si>
  <si>
    <t>ÁGUA FRIA</t>
  </si>
  <si>
    <t>11.2.1</t>
  </si>
  <si>
    <t>46.01.020</t>
  </si>
  <si>
    <t>11.2.2</t>
  </si>
  <si>
    <t>11.2.3</t>
  </si>
  <si>
    <t>47.02.110</t>
  </si>
  <si>
    <t>11.2.4</t>
  </si>
  <si>
    <t>11.2.5</t>
  </si>
  <si>
    <t>47.02.020</t>
  </si>
  <si>
    <t>11.2.6</t>
  </si>
  <si>
    <t>43.02.140</t>
  </si>
  <si>
    <t>11.3.0</t>
  </si>
  <si>
    <t>ESGOTO (PALCO)</t>
  </si>
  <si>
    <t>11.3.1</t>
  </si>
  <si>
    <t>11.3.2</t>
  </si>
  <si>
    <t>11.3.3</t>
  </si>
  <si>
    <t>11.3.4</t>
  </si>
  <si>
    <t>11.3.5</t>
  </si>
  <si>
    <t>11.4.0</t>
  </si>
  <si>
    <t>ÁGUA FRIA (PALCO)</t>
  </si>
  <si>
    <t>11.4.1</t>
  </si>
  <si>
    <t>11.4.2</t>
  </si>
  <si>
    <t>11.5.0</t>
  </si>
  <si>
    <t>RESERVATÓRIOS</t>
  </si>
  <si>
    <t>11.5.1</t>
  </si>
  <si>
    <t>11.5.2</t>
  </si>
  <si>
    <t>48.05.010</t>
  </si>
  <si>
    <t>11.5.3</t>
  </si>
  <si>
    <t>12.0.0</t>
  </si>
  <si>
    <t>INSTALAÇÕES ELÉTRICAS</t>
  </si>
  <si>
    <t>12.1.0</t>
  </si>
  <si>
    <t>FIAÇÃO (FUNDOS - VESTIÁRIOS, WC'S, LANCHONETE, DESPENSA, CAIXA)</t>
  </si>
  <si>
    <t>12.1.1</t>
  </si>
  <si>
    <t>39.02.016</t>
  </si>
  <si>
    <t>12.1.2</t>
  </si>
  <si>
    <t>39.02.020</t>
  </si>
  <si>
    <t>12.1.4</t>
  </si>
  <si>
    <t>38.13.010</t>
  </si>
  <si>
    <t>12.1.5</t>
  </si>
  <si>
    <t>12.2.0</t>
  </si>
  <si>
    <t>TOMADAS E INTERRUPTORES (FUNDOS - VESTIÁRIOS, WC'S, LANCHONETE, DESPENSA, CAIXA)</t>
  </si>
  <si>
    <t>12.2.1</t>
  </si>
  <si>
    <t>40.04.460</t>
  </si>
  <si>
    <t>12.2.2</t>
  </si>
  <si>
    <t>40.05.020</t>
  </si>
  <si>
    <t>12.3.0</t>
  </si>
  <si>
    <t>ILUMINAÇÃO (FUNDOS - VESTIÁRIOS, WC'S, LANCHONETE, DESPENSA, CAIXA)</t>
  </si>
  <si>
    <t>12.3.1</t>
  </si>
  <si>
    <t>12.4.0</t>
  </si>
  <si>
    <t>QUADRO DE DIRTRIBUIÇÃO DE ENERGIA (FUNDOS - VESTIÁRIOS, WC'S, LANCHONETE, DESPENSA, CAIXA)</t>
  </si>
  <si>
    <t>12.4.1</t>
  </si>
  <si>
    <t>37.03.240</t>
  </si>
  <si>
    <t xml:space="preserve">12.4.2 </t>
  </si>
  <si>
    <t>37.10.010</t>
  </si>
  <si>
    <t>12.4.3</t>
  </si>
  <si>
    <t>37.13.720</t>
  </si>
  <si>
    <t>12.4.4</t>
  </si>
  <si>
    <t>37.13.630</t>
  </si>
  <si>
    <t>12.4.5</t>
  </si>
  <si>
    <t>37.13.600</t>
  </si>
  <si>
    <t>12.5.0</t>
  </si>
  <si>
    <t>FIAÇÃO (PALCO)</t>
  </si>
  <si>
    <t>12.5.1</t>
  </si>
  <si>
    <t>12.5.2</t>
  </si>
  <si>
    <t>12.5.3</t>
  </si>
  <si>
    <t>12.6.0</t>
  </si>
  <si>
    <t>TOMADAS E INTERRUPTORES (PALCO)</t>
  </si>
  <si>
    <t>12.6.1</t>
  </si>
  <si>
    <t>12.6.2</t>
  </si>
  <si>
    <t>12.6.3</t>
  </si>
  <si>
    <t>12.7.0</t>
  </si>
  <si>
    <t>ILUMINAÇÃO (PALCO)</t>
  </si>
  <si>
    <t>12.7.1</t>
  </si>
  <si>
    <t>12.7.2</t>
  </si>
  <si>
    <t>12.7.3</t>
  </si>
  <si>
    <t>12.8.0</t>
  </si>
  <si>
    <t>QUADRO DE DIRTRIBUIÇÃO DE ENERGIA (PALCO E QUADRA)</t>
  </si>
  <si>
    <t>12.8.1</t>
  </si>
  <si>
    <t>37.03.220</t>
  </si>
  <si>
    <t>12.8.2</t>
  </si>
  <si>
    <t>12.8.3</t>
  </si>
  <si>
    <t>12.8.4</t>
  </si>
  <si>
    <t>12.8.5</t>
  </si>
  <si>
    <t>12.9.0</t>
  </si>
  <si>
    <t>ILUMINAÇÃO (QUADRA)</t>
  </si>
  <si>
    <t>12.9.1</t>
  </si>
  <si>
    <t>41.14.510</t>
  </si>
  <si>
    <t>12.9.2</t>
  </si>
  <si>
    <t>38.21.920</t>
  </si>
  <si>
    <t>12.10.0</t>
  </si>
  <si>
    <t>FIAÇÃO (QUADRA)</t>
  </si>
  <si>
    <t>12.10.1</t>
  </si>
  <si>
    <t>12.10.2</t>
  </si>
  <si>
    <t>12.11.0</t>
  </si>
  <si>
    <t>ATERRAMENTO</t>
  </si>
  <si>
    <t>12.11.1</t>
  </si>
  <si>
    <t>42.05.200</t>
  </si>
  <si>
    <t>12.11.2</t>
  </si>
  <si>
    <t>12.11.3</t>
  </si>
  <si>
    <t>13.0.0</t>
  </si>
  <si>
    <t>PINTURA GERAL (INTERNA + EXTERNA)</t>
  </si>
  <si>
    <t>13.0.1</t>
  </si>
  <si>
    <t>33.10.030</t>
  </si>
  <si>
    <t>13.0.2</t>
  </si>
  <si>
    <t>13.0.3</t>
  </si>
  <si>
    <t>33.06.020</t>
  </si>
  <si>
    <t>13.0.4</t>
  </si>
  <si>
    <t>DEMARCAÇÃO DA QUADRA</t>
  </si>
  <si>
    <t>14.0.0</t>
  </si>
  <si>
    <t>SERVIÇOS COMPLEMENTARES</t>
  </si>
  <si>
    <t>14.0.1</t>
  </si>
  <si>
    <t>14.0.2</t>
  </si>
  <si>
    <t>02.08.020</t>
  </si>
  <si>
    <t>15.0.0.</t>
  </si>
  <si>
    <t>ACESSIBILIDADE</t>
  </si>
  <si>
    <t>15.0.1</t>
  </si>
  <si>
    <t>30.14.030</t>
  </si>
  <si>
    <t>16.0.0</t>
  </si>
  <si>
    <t>16.0.1</t>
  </si>
  <si>
    <t>15.04.080</t>
  </si>
  <si>
    <t>16.0.2</t>
  </si>
  <si>
    <t>16.0.3</t>
  </si>
  <si>
    <t>17.0.0</t>
  </si>
  <si>
    <t>17.0.1</t>
  </si>
  <si>
    <t>50.01.080</t>
  </si>
  <si>
    <t>17.0.2</t>
  </si>
  <si>
    <t>50.01.220</t>
  </si>
  <si>
    <t>17.0.3</t>
  </si>
  <si>
    <t>50.10.140</t>
  </si>
  <si>
    <t>17.0.4</t>
  </si>
  <si>
    <t>50.10.100</t>
  </si>
  <si>
    <t>17.0.5</t>
  </si>
  <si>
    <t>50.10.120</t>
  </si>
  <si>
    <t>18.0.0</t>
  </si>
  <si>
    <t>18.0.1</t>
  </si>
  <si>
    <t>24.01.010</t>
  </si>
  <si>
    <t>19.0.0</t>
  </si>
  <si>
    <t>19.0.1</t>
  </si>
  <si>
    <t>33.07.102</t>
  </si>
  <si>
    <t>ILUMINAÇÃO EXTERNA</t>
  </si>
  <si>
    <t>20.0.0</t>
  </si>
  <si>
    <t>TROCA DE VIDRO DAS JANELAS EXISTENTE</t>
  </si>
  <si>
    <t>20.0.2</t>
  </si>
  <si>
    <t>BDI (20,11%)</t>
  </si>
  <si>
    <t>Controle Tecnologico (3%)</t>
  </si>
  <si>
    <t>Total Geral</t>
  </si>
  <si>
    <t>COMPOSIÇÃO DO BDI</t>
  </si>
  <si>
    <t>Item</t>
  </si>
  <si>
    <t>Histórico</t>
  </si>
  <si>
    <t>Percentual</t>
  </si>
  <si>
    <t>CUSTOS INDIRETOS</t>
  </si>
  <si>
    <t>1.1</t>
  </si>
  <si>
    <t>Administração Central</t>
  </si>
  <si>
    <t>1.2</t>
  </si>
  <si>
    <t>Garantias</t>
  </si>
  <si>
    <t>1.3</t>
  </si>
  <si>
    <t>Seguros</t>
  </si>
  <si>
    <t>1.4</t>
  </si>
  <si>
    <t>Riscos</t>
  </si>
  <si>
    <t>1.5</t>
  </si>
  <si>
    <t>Despesas Financeiras</t>
  </si>
  <si>
    <t>TRIBUTOS</t>
  </si>
  <si>
    <t>2.1</t>
  </si>
  <si>
    <t>Contribuição Previdenciaria</t>
  </si>
  <si>
    <t>2.2</t>
  </si>
  <si>
    <t>Confins</t>
  </si>
  <si>
    <t>2.3</t>
  </si>
  <si>
    <t>Pis/ Pasep</t>
  </si>
  <si>
    <t>2.4</t>
  </si>
  <si>
    <t>ISS</t>
  </si>
  <si>
    <t>LUCRO</t>
  </si>
  <si>
    <t>3.1</t>
  </si>
  <si>
    <t>Lucro Bruto</t>
  </si>
  <si>
    <t>BDI</t>
  </si>
  <si>
    <t>CREA: 601360942</t>
  </si>
  <si>
    <t xml:space="preserve">SISTEMA DE COMBATE A INCENDIO </t>
  </si>
  <si>
    <t>REFORMA PORTÕES E JANELAS ( SERRALHERIA E PINTURA)</t>
  </si>
  <si>
    <t>18.0.2</t>
  </si>
  <si>
    <t>18.0.3</t>
  </si>
  <si>
    <t>20.0.1</t>
  </si>
  <si>
    <t>20.0.3</t>
  </si>
  <si>
    <t>REPASSE FUMEFI</t>
  </si>
  <si>
    <t>CONTRAPARTIDA</t>
  </si>
  <si>
    <t>Obra:  Reforma e Revitalização do Ginásio Sidney Bauerman Stevan                                                                 Local: Rua Benedito Fernandes - Centro - Embu Guaçu - SP</t>
  </si>
  <si>
    <t>Subtotal</t>
  </si>
  <si>
    <t>Paço Municipal Prefeito Ademar João Estevam</t>
  </si>
  <si>
    <t xml:space="preserve">GOVERNO DO ESTADO DE SÃO PAULO </t>
  </si>
  <si>
    <t>MUNICIPIO</t>
  </si>
  <si>
    <t>DATA BASE</t>
  </si>
  <si>
    <t>Embu Guaçu</t>
  </si>
  <si>
    <t>,</t>
  </si>
  <si>
    <r>
      <t xml:space="preserve">Obra: </t>
    </r>
    <r>
      <rPr>
        <sz val="10"/>
        <rFont val="Arial"/>
        <family val="2"/>
      </rPr>
      <t>Reforma e Revitalização do Ginásio Sidney Bauerman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Stevan</t>
    </r>
    <r>
      <rPr>
        <b/>
        <sz val="10"/>
        <rFont val="Arial"/>
        <family val="2"/>
      </rPr>
      <t xml:space="preserve">   Local: </t>
    </r>
    <r>
      <rPr>
        <sz val="10"/>
        <rFont val="Arial"/>
        <family val="2"/>
      </rPr>
      <t>Rua Benedito Fernandes - Centro - Embu Guaçu - SP</t>
    </r>
  </si>
  <si>
    <t xml:space="preserve">INICIO: data da assinatura do convênio </t>
  </si>
  <si>
    <t xml:space="preserve">ITEM </t>
  </si>
  <si>
    <t>SERVIÇOS</t>
  </si>
  <si>
    <t>UNIDADE</t>
  </si>
  <si>
    <t>TOTAL</t>
  </si>
  <si>
    <t>Reforma e Revitalização do Ginásio Sidney Bauerman Stevan</t>
  </si>
  <si>
    <t>15.0.0</t>
  </si>
  <si>
    <t>PREFEITURA       R$</t>
  </si>
  <si>
    <t>FUMEFI              R$</t>
  </si>
  <si>
    <t>PRAZO PROPOSTO : 360 dias</t>
  </si>
  <si>
    <t>FUMEFI                   R$</t>
  </si>
  <si>
    <t>FDE</t>
  </si>
  <si>
    <t>CPOS</t>
  </si>
  <si>
    <t>Demolição manual de alvenaria de elevação ou elemento vazado, incluindo revestimento</t>
  </si>
  <si>
    <t>Retirada de folha de esquadria em madeira</t>
  </si>
  <si>
    <t>Concreto usinado, fck = 30 Mpa</t>
  </si>
  <si>
    <t>Forma em madeira comum para fundação</t>
  </si>
  <si>
    <t>Armadura em barra de aço CA-50 (A ou B) fyk = 500 Mpa</t>
  </si>
  <si>
    <t>Pré-laje em painel pré-fabricado treliçado, com EPS, H= 12 cm</t>
  </si>
  <si>
    <t>Pré-laje em painel pré-fabricado treliçado, com EPS, H= 12 cm (CAMARIM)</t>
  </si>
  <si>
    <t>Alvenaria de bloco de concreto de vedação de 14 x 19 x 39 cm - classe C</t>
  </si>
  <si>
    <t>Divisória em placas de granilite com espessura de 3 cm</t>
  </si>
  <si>
    <t>Alvenaria de bloco de concreto de vedação de 14 x 19 x 39 cm - classe C (PALCO)</t>
  </si>
  <si>
    <t>Chapisco</t>
  </si>
  <si>
    <t>Placa cerâmica esmaltada PEI-4 para área interna, grupo de absorção BIIa, resistência química
A, assentado com argamassa colante industrializada</t>
  </si>
  <si>
    <t>Porta lisa para acabamento em verniz, com batente de madeira - 80 x 210 cm</t>
  </si>
  <si>
    <t>Ferragem completa para porta de box de WC tipo livre/ocupado (0,60 x 1,80)</t>
  </si>
  <si>
    <t>Porta lisa de madeira, interna, resistente a umidade "PIM RU", para acabamento em pintura, de
correr ou deslizante, tipo acessível, padrão dimensional pesado, com sistema deslizante e
ferragens, completo - 100 x 210 cm</t>
  </si>
  <si>
    <t>24.01.030</t>
  </si>
  <si>
    <t>24.02.590</t>
  </si>
  <si>
    <t xml:space="preserve">Porta/portão de abrir em chapa, sob medida </t>
  </si>
  <si>
    <t>Caixilho em ferro basculante, sob medida</t>
  </si>
  <si>
    <t xml:space="preserve">Caixilho em ferro basculante, sob medida </t>
  </si>
  <si>
    <t>Porta de enrolar manual, cega ou vazada</t>
  </si>
  <si>
    <t>Corrimão tubular em aço galvanizado, diâmetro 2´  ESCADA</t>
  </si>
  <si>
    <t>Fornecimento e montagem de estrutura em aço ASTM-A36, sem pintura</t>
  </si>
  <si>
    <t>Telha ondulada translúcida em polipropileno</t>
  </si>
  <si>
    <t>Fornecimento e montagem de estrutura em aço ASTM-A36, sem pintura REPARO  EXISTENTE</t>
  </si>
  <si>
    <t>Calha, rufo, afins em chapa galvanizada nº 26 - corte 0,33 m</t>
  </si>
  <si>
    <t>Telhamento em cimento reforçado com fio sintético CRFS - perfil ondulado de 6 mm</t>
  </si>
  <si>
    <t>Revestimento em placa cerâmica esmaltada de 20x20 cm, tipo monocolor, assentado e rejuntado
com argamassa industrializada</t>
  </si>
  <si>
    <t>Lastro de concreto impermeabilizado</t>
  </si>
  <si>
    <t>Regularização de piso com nata de cimento</t>
  </si>
  <si>
    <t>Armadura em tela soldada de aço</t>
  </si>
  <si>
    <t>Placa cerâmica esmaltada PEI-5 para área interna, com textura semirrugosa, grupo de absorção
BIb, resistência química A, assentado com argamassa colante industrializada</t>
  </si>
  <si>
    <t>Bacia sifonada com caixa de descarga acoplada sem tampa - 6 litros</t>
  </si>
  <si>
    <t>Bacia sifonada de louça para pessoas com mobilidade reduzida - 6 litros</t>
  </si>
  <si>
    <t>Lavatório de louça sem coluna</t>
  </si>
  <si>
    <t>Tampo/bancada em granito com espessura de 3 cm</t>
  </si>
  <si>
    <t>Cuba em aço inoxidável simples de 560x330x140mm</t>
  </si>
  <si>
    <t>Torneira de acionamento restrito, em latão cromado, DN= 1/2´ ou 3/4´</t>
  </si>
  <si>
    <t>Torneira longa sem rosca para uso geral, em latão fundido cromado</t>
  </si>
  <si>
    <t>Tubo PVC rígido, tipo Coletor Esgoto, junta elástica, DN= 100 mm, inclusive conexões</t>
  </si>
  <si>
    <t>Tubo PVC rígido, tipo Coletor Esgoto, junta elástica, DN= 100 mm, inclusive conexões (75mm)</t>
  </si>
  <si>
    <t>Tubo PVC rígido, tipo Coletor Esgoto, junta elástica, DN= 100 mm, inclusive conexões (50mm)</t>
  </si>
  <si>
    <t>Ralo sifonado em ferro fundido de 150 x 240 x 75 mm, com grelha</t>
  </si>
  <si>
    <t>Ralo sifonado em ferro fundido de 150 x 240 x 75 mm, com grelha (100mm)</t>
  </si>
  <si>
    <t>Caixa de gordura em alvenaria, 600 x 600 x 600 mm</t>
  </si>
  <si>
    <t>Caixa de inspeção suspensa</t>
  </si>
  <si>
    <t>Tubo de PVC rígido soldável marrom, DN= 25 mm, (3/4´), inclusive conexões</t>
  </si>
  <si>
    <t>Registro de pressão em latão fundido cromado com canopla, DN= 3/4´ - linha especial</t>
  </si>
  <si>
    <t>Registro de gaveta em latão fundido cromado com canopla, DN= 3/4´ - linha especial</t>
  </si>
  <si>
    <t>Chuveiro elétrico de 5.500 W / 220 V em PVC</t>
  </si>
  <si>
    <t>Reservatório de fibra de vidro - capacidade de 1.000 litros</t>
  </si>
  <si>
    <t>Torneira de boia, DN= 3/4´</t>
  </si>
  <si>
    <t>Cabo de cobre de 2,5 mm², isolamento 750 V - isolação em PVC 70°C</t>
  </si>
  <si>
    <t>Cabo de cobre de 4 mm², isolamento 750 V - isolação em PVC 70°C</t>
  </si>
  <si>
    <t>Eletroduto corrugado em polietileno de alta densidade, DN= 30 mm, com acessórios (3/4')</t>
  </si>
  <si>
    <t>Eletroduto corrugado em polietileno de alta densidade, DN= 30 mm, com acessórios (1')</t>
  </si>
  <si>
    <t>Tomada 2P+T de 20 A - 250 V, completa</t>
  </si>
  <si>
    <t>Interruptor com 1 tecla simples e placa</t>
  </si>
  <si>
    <t>Quadro de distribuição universal de embutir, para disjuntores 56 DIN / 40 Bolt-on - 225 A - sem
componentes</t>
  </si>
  <si>
    <t>Barramento de cobre nu</t>
  </si>
  <si>
    <t>Disjuntor série universal, em caixa moldada, térmico fixo e magnético ajustável, tripolar 600 V,
corrente de 300 A até 400 A</t>
  </si>
  <si>
    <t>Disjuntor termomagnético, bipolar 220/380 V, corrente de 10 A até 50 A</t>
  </si>
  <si>
    <t>Disjuntor termomagnético, unipolar 127/220 V, corrente de 10 A até 30 A</t>
  </si>
  <si>
    <t>Interruptor com 2 teclas simples e placa</t>
  </si>
  <si>
    <t>40.05.040</t>
  </si>
  <si>
    <t>Luminária LED quadrada de sobrepor com difusor prismático translúcido, 4000 K, fluxo luminoso
de 1363 a 1800 lm, potência de 15 a 19 W</t>
  </si>
  <si>
    <t>41.31.070</t>
  </si>
  <si>
    <t>Quadro de distribuição universal de embutir, para disjuntores 34 DIN / 24 Bolt-on - 150 A - sem
componentes</t>
  </si>
  <si>
    <t>Luminária industrial pendente com refletor prismático sem alojamento para reator, para lâmpadas
vapor de sódio/metálico ou mista de 150/250/400W</t>
  </si>
  <si>
    <t xml:space="preserve">Eletrocalha perfurada galvanizada a fogo, 100 x 50 mm, com acessórios </t>
  </si>
  <si>
    <t>Haste de aterramento de 5/8'' x 2,4 m</t>
  </si>
  <si>
    <t>Tinta acrílica antimofo em massa, inclusive preparo (Externa)</t>
  </si>
  <si>
    <t>Tinta acrílica antimofo em massa, inclusive preparo (Internas)</t>
  </si>
  <si>
    <t>Acrílico para quadras e pisos cimentados (Piso da Quadra)</t>
  </si>
  <si>
    <t>Acrílico para quadras e pisos cimentados (ARQUIBANCADA QUADRA PALCO)</t>
  </si>
  <si>
    <t>Placa de identificação para obra</t>
  </si>
  <si>
    <t>Plataforma para elevação até 2,00 m, nas dimensões de 900 x 1400 mm, capacidade de 250 kgpercurso
até 1,00 m de altura</t>
  </si>
  <si>
    <t>Mangueira com união de engate rápido, DN= 1 1/2´ (38 mm)</t>
  </si>
  <si>
    <t>Esguicho latão com engate rápido, DN= 1 1/2´, jato regulável</t>
  </si>
  <si>
    <t>Extintor manual de gás carbônico 5 BC - capacidade de 6 kg</t>
  </si>
  <si>
    <t>Extintor manual de água pressurizada - capacidade de 10 litros</t>
  </si>
  <si>
    <t>Extintor manual de pó químico seco ABC - capacidade de 6 kg</t>
  </si>
  <si>
    <t>Caixilho em ferro fixo, sob medida (reparo)</t>
  </si>
  <si>
    <t>Esmalte a base de água em estrutura metálica (Portões)</t>
  </si>
  <si>
    <t>Esmalte a base de água em estrutura metálica (Janelas)</t>
  </si>
  <si>
    <t>Pintura para piso da quadra demarcação  (VOLEI)</t>
  </si>
  <si>
    <t>Pintura para piso da quadra demarcação  (FUTSAL)</t>
  </si>
  <si>
    <t>Pintura para piso da quadra demarcação  (BASQUETE)</t>
  </si>
  <si>
    <t>03.01.020</t>
  </si>
  <si>
    <t>Demolição manual de concreto simples</t>
  </si>
  <si>
    <t>Porta lisa para acabamento em verniz, com batente de madeira - 70 x 210 cm</t>
  </si>
  <si>
    <t>Demolição manual de concreto armado (Laje)</t>
  </si>
  <si>
    <t>Demolição manual de alvenaria de elevação ou elemento vazado, incluindo revestimento (Parede - Palco)</t>
  </si>
  <si>
    <t>Demolição manual de concreto armado (Laje e piso - Palco)</t>
  </si>
  <si>
    <t>1.0.7</t>
  </si>
  <si>
    <t>1.0.8</t>
  </si>
  <si>
    <t>Demolição manual de concreto armado (Pilares)</t>
  </si>
  <si>
    <t>Demolição manual de concreto armado (Vigas)</t>
  </si>
  <si>
    <t>46.01.060</t>
  </si>
  <si>
    <t>Tubo de PVC rígido soldável marrom, DN= 60 mm, (2´), inclusive conexões</t>
  </si>
  <si>
    <t>47.01.060</t>
  </si>
  <si>
    <t>Registro de gaveta em latão fundido sem acabamento, DN= 2´</t>
  </si>
  <si>
    <t>41.14.390</t>
  </si>
  <si>
    <t>Luminária retangular de sobrepor tipo calha aberta, com refletor em alumínio de alto brilho, para 2
lâmpadas fluorescentes tubulares 32 W/36 W</t>
  </si>
  <si>
    <t>Tomada 2P+T de 20 A - 250 V, completa (LIGAÇÃO DE APARELHOS DE SHOW)</t>
  </si>
  <si>
    <t>41.14.640</t>
  </si>
  <si>
    <t>Luminária retangular de embutir tipo calha aberta com refletor em alumínio de alto brilho para 2
lâmpadas fluorescentes tubulares de 28/54W - CAMARIM</t>
  </si>
  <si>
    <t>Luminária retangular de embutir tipo calha aberta com refletor em alumínio de alto brilho para 2
lâmpadas fluorescentes tubulares de 28/54W - PALCO</t>
  </si>
  <si>
    <t>39.04.070</t>
  </si>
  <si>
    <t>Cabo de cobre nu, têmpera mole, classe 2, de 35 mm²</t>
  </si>
  <si>
    <t>Solda exotérmica conexão cabo-cabo horizontal em X, bitola do cabo de 16-16mm² a 35-35mm²</t>
  </si>
  <si>
    <t>42.20.080</t>
  </si>
  <si>
    <t>Vidro fantasia de 3/4 mm</t>
  </si>
  <si>
    <t>26.01.230</t>
  </si>
  <si>
    <t>Construção provisória em madeira - fornecimento e montagem (CANTEIRO DE OBRA)</t>
  </si>
  <si>
    <t>02.01.021</t>
  </si>
  <si>
    <t>Detalhamento de Projeto (1,65%)</t>
  </si>
  <si>
    <t xml:space="preserve">INSTALAÇÕES ELÉTRICAS  </t>
  </si>
  <si>
    <t>12.0.1</t>
  </si>
  <si>
    <t>12.0.2</t>
  </si>
  <si>
    <t>13.0.5</t>
  </si>
  <si>
    <t>14.0.3</t>
  </si>
  <si>
    <t>SUBTOTAL 1</t>
  </si>
  <si>
    <t>SUBTOTAL 2</t>
  </si>
  <si>
    <t>DETALHAMENTO PROJETO (1,65%)</t>
  </si>
  <si>
    <t>CONTROLE TECNOLÓGICO (3%)</t>
  </si>
  <si>
    <t>TOTAL GERAL</t>
  </si>
  <si>
    <t xml:space="preserve">PARTICIPAÇÃO FUMEFI </t>
  </si>
  <si>
    <t>PARTICIPAÇÃO PREFEITURA</t>
  </si>
  <si>
    <t>Mês 12</t>
  </si>
  <si>
    <t>Mês 10</t>
  </si>
  <si>
    <t>Mês 11</t>
  </si>
  <si>
    <t>Total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</si>
  <si>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</si>
  <si>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</si>
  <si>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</si>
  <si>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</si>
  <si>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</si>
  <si>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</si>
  <si>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</si>
  <si>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</si>
  <si>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</si>
  <si>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Plano de Aplicação FUMEFI:</t>
  </si>
  <si>
    <t>Periodo de Execução: 12 meses                                                                                                                                                                                 Periodo de Execução: 12 meses</t>
  </si>
  <si>
    <t>FUMEFI ETAPA 1</t>
  </si>
  <si>
    <t>PLANILHA ORÇAMENTÁRIA ETAPA 1 SERVIÇOS FUMEFI ETAPA 2 SERVIÇOS EMENDA IMPOSITIVA</t>
  </si>
  <si>
    <t>TABELA</t>
  </si>
  <si>
    <t>ENG. FERNANDO DE AZEVEDO MAIO</t>
  </si>
  <si>
    <t xml:space="preserve">                        SECRETARIA MUNICIPAL DE OBRAS, PLANEJAMENTO E VIAÇÃO</t>
  </si>
  <si>
    <t xml:space="preserve">                   Paço Municipal Prefeito Ademar João Estevam</t>
  </si>
  <si>
    <t xml:space="preserve">                 PREFEITURA MUNICIPAL DE EMBU GUAÇU</t>
  </si>
  <si>
    <t>PARTICIPAÇÃO PREFEITURA FUMEFI</t>
  </si>
  <si>
    <t>RECURSO PRÓPRIO</t>
  </si>
  <si>
    <t>PLANILHA ORÇAMENTÁRIA - ETAPA 1 - SERVIÇOS FUMEFI</t>
  </si>
  <si>
    <t>Cronograma Físico Financeiro - ETAPA 1 - SERVIÇOS FUMEFI</t>
  </si>
  <si>
    <t>Obra:</t>
  </si>
  <si>
    <t>Endreço:</t>
  </si>
  <si>
    <t>Rua Benedito Fernandes - Centro - Embu Guaçu - SP</t>
  </si>
  <si>
    <t xml:space="preserve">MARIA LUCIA SILVA MARQUES    </t>
  </si>
  <si>
    <t>ARQ. ANTONIO CARLOS DE MATOS LIMA</t>
  </si>
  <si>
    <t xml:space="preserve">                                                                               CAU: A128461-4      </t>
  </si>
  <si>
    <t>PREFEITA MUNICIPAL</t>
  </si>
  <si>
    <t>__________________________________________</t>
  </si>
  <si>
    <t>2º ETAPA - RECURSO PRÓPRIO</t>
  </si>
  <si>
    <t>1º ETAPA - FUMEFI</t>
  </si>
  <si>
    <t xml:space="preserve">CAU: A128461-4      </t>
  </si>
  <si>
    <t>____________________________________________</t>
  </si>
  <si>
    <t>PLANILHA ORÇAMENTÁRIA - ETAPA 2 - SERVIÇOS C/ RECURSO PRÓPRIO</t>
  </si>
  <si>
    <t>____________________________________</t>
  </si>
  <si>
    <t>Recurso Próprio</t>
  </si>
  <si>
    <t>CREA: 0601360942</t>
  </si>
  <si>
    <t>ENGº FERNANDO DE AZEVEDO MAIO</t>
  </si>
  <si>
    <t>CRONOGRAMA FISICO FINANCEIRO - ETAPA 2  - SERVIÇOS RECURSO PRÓPRIO</t>
  </si>
  <si>
    <t>TOTAL GERAL (RECURSO PRÓPRIO)</t>
  </si>
  <si>
    <t>CRONOGRAMA FISICO FINANCEIRO ETAPA 1 SERVIÇOS FUMEFI ETAPA 2 SERVIÇOS RECURSO PRÓPRIO</t>
  </si>
  <si>
    <t>RECURSO PROP. ETAPA 2</t>
  </si>
  <si>
    <t>REC. PROP ETAPA 2</t>
  </si>
  <si>
    <t>CONTRAPARTIDA FUMEFI</t>
  </si>
  <si>
    <t>Emboço desempenado com espuma de poliéster</t>
  </si>
  <si>
    <t>17.02.140</t>
  </si>
  <si>
    <t>44.02.062</t>
  </si>
  <si>
    <t>Tampo/bancada em granito, com frontão, espessura de 2 cm, acabamento polido</t>
  </si>
  <si>
    <t>48.02.400</t>
  </si>
  <si>
    <t>Reservatório em polietileno com tampa de rosca - capacidade de 1.000 litros</t>
  </si>
  <si>
    <r>
      <t xml:space="preserve">Reeferência de Preços: </t>
    </r>
    <r>
      <rPr>
        <sz val="11"/>
        <color theme="1"/>
        <rFont val="Calibri"/>
        <family val="2"/>
        <scheme val="minor"/>
      </rPr>
      <t>CPOS - V.178 / FDE</t>
    </r>
  </si>
  <si>
    <t>=C69</t>
  </si>
  <si>
    <t>REC PROP</t>
  </si>
  <si>
    <t>FUMEFI</t>
  </si>
  <si>
    <t>Data Base: Março / 2020</t>
  </si>
  <si>
    <t xml:space="preserve">Data - Base : Março / 2020                                                                                                                                                                                                                                                Data - Base : Março / 2020         </t>
  </si>
  <si>
    <r>
      <t xml:space="preserve">Data Base: </t>
    </r>
    <r>
      <rPr>
        <sz val="11"/>
        <color theme="1"/>
        <rFont val="Calibri"/>
        <family val="2"/>
        <scheme val="minor"/>
      </rPr>
      <t>Março / 2020</t>
    </r>
  </si>
  <si>
    <t>SUBTOTAL  GERAL</t>
  </si>
  <si>
    <t xml:space="preserve">BDI (20,11%) CONTROLE TECNOLÓGICO (3%) = 23,11% </t>
  </si>
  <si>
    <t xml:space="preserve">SUBTOTAL RECURSO PRÓPRIO </t>
  </si>
  <si>
    <t xml:space="preserve">TOTAL RECURSO PRÓPRIO </t>
  </si>
  <si>
    <t>ENGº GEORGE WAGNER GERVASIO JUNIOR</t>
  </si>
  <si>
    <t>CREA: 5070490480</t>
  </si>
  <si>
    <r>
      <t xml:space="preserve">Data - Base : </t>
    </r>
    <r>
      <rPr>
        <sz val="11"/>
        <color theme="1"/>
        <rFont val="Arial"/>
        <family val="2"/>
      </rPr>
      <t>Março de 2020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Data - Base : </t>
    </r>
    <r>
      <rPr>
        <sz val="11"/>
        <color theme="1"/>
        <rFont val="Arial"/>
        <family val="2"/>
      </rPr>
      <t>Março de 2020</t>
    </r>
  </si>
  <si>
    <t>Data - Base : Março de 2020                                                                                                                                                                                                                                                                                  Data - Base : Março de 2020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</si>
</sst>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9"/>
      <color theme="1"/>
      <name val="Arial"/>
      <family val="2"/>
    </font>
    <font>
      <b/>
      <u/>
      <sz val="11"/>
      <name val="Calibri"/>
      <family val="2"/>
      <scheme val="minor"/>
    </font>
    <font>
      <b/>
      <u/>
      <sz val="9"/>
      <color indexed="8"/>
      <name val="Arial"/>
      <family val="2"/>
    </font>
    <font>
      <u/>
      <sz val="9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3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4" fontId="0" fillId="0" borderId="12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4" fontId="0" fillId="0" borderId="15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4" fontId="1" fillId="3" borderId="1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9" xfId="0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4" fontId="0" fillId="0" borderId="20" xfId="0" applyNumberFormat="1" applyFont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0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horizontal="center" vertical="center"/>
    </xf>
    <xf numFmtId="4" fontId="0" fillId="2" borderId="21" xfId="0" applyNumberFormat="1" applyFont="1" applyFill="1" applyBorder="1" applyAlignment="1">
      <alignment horizontal="center" vertical="center"/>
    </xf>
    <xf numFmtId="4" fontId="0" fillId="2" borderId="9" xfId="0" applyNumberFormat="1" applyFont="1" applyFill="1" applyBorder="1" applyAlignment="1">
      <alignment horizontal="center" vertical="center"/>
    </xf>
    <xf numFmtId="4" fontId="0" fillId="2" borderId="11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0" fillId="0" borderId="22" xfId="0" applyFont="1" applyBorder="1" applyAlignment="1">
      <alignment horizontal="center" vertical="center"/>
    </xf>
    <xf numFmtId="4" fontId="0" fillId="0" borderId="21" xfId="0" applyNumberFormat="1" applyFont="1" applyBorder="1" applyAlignment="1">
      <alignment horizontal="center" vertical="center"/>
    </xf>
    <xf numFmtId="4" fontId="0" fillId="0" borderId="24" xfId="0" applyNumberFormat="1" applyFont="1" applyBorder="1" applyAlignment="1">
      <alignment horizontal="center" vertical="center"/>
    </xf>
    <xf numFmtId="4" fontId="0" fillId="0" borderId="25" xfId="0" applyNumberFormat="1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1" fillId="3" borderId="2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4" fontId="0" fillId="2" borderId="14" xfId="0" applyNumberFormat="1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4" fontId="0" fillId="2" borderId="9" xfId="0" applyNumberForma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4" fontId="0" fillId="2" borderId="21" xfId="0" applyNumberFormat="1" applyFill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0" fillId="2" borderId="19" xfId="0" applyFont="1" applyFill="1" applyBorder="1" applyAlignment="1">
      <alignment horizontal="center" vertical="center"/>
    </xf>
    <xf numFmtId="4" fontId="0" fillId="2" borderId="19" xfId="0" applyNumberForma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4" fontId="0" fillId="2" borderId="8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4" fontId="0" fillId="0" borderId="21" xfId="0" applyNumberFormat="1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4" fontId="0" fillId="2" borderId="18" xfId="0" applyNumberFormat="1" applyFill="1" applyBorder="1" applyAlignment="1">
      <alignment horizontal="center" vertical="center"/>
    </xf>
    <xf numFmtId="4" fontId="0" fillId="2" borderId="18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center" wrapText="1"/>
    </xf>
    <xf numFmtId="4" fontId="0" fillId="2" borderId="24" xfId="0" applyNumberFormat="1" applyFill="1" applyBorder="1" applyAlignment="1">
      <alignment horizontal="center" vertical="center"/>
    </xf>
    <xf numFmtId="4" fontId="0" fillId="2" borderId="22" xfId="0" applyNumberFormat="1" applyFill="1" applyBorder="1" applyAlignment="1">
      <alignment horizontal="center" vertical="center"/>
    </xf>
    <xf numFmtId="4" fontId="0" fillId="2" borderId="24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4" fontId="0" fillId="0" borderId="21" xfId="0" applyNumberFormat="1" applyFill="1" applyBorder="1" applyAlignment="1">
      <alignment horizontal="center" vertical="center"/>
    </xf>
    <xf numFmtId="4" fontId="0" fillId="0" borderId="22" xfId="0" applyNumberFormat="1" applyFill="1" applyBorder="1" applyAlignment="1">
      <alignment horizontal="center" vertical="center"/>
    </xf>
    <xf numFmtId="4" fontId="0" fillId="0" borderId="14" xfId="0" applyNumberFormat="1" applyFont="1" applyFill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4" fontId="9" fillId="2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" fontId="0" fillId="0" borderId="24" xfId="0" applyNumberForma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center" vertical="center"/>
    </xf>
    <xf numFmtId="4" fontId="0" fillId="0" borderId="26" xfId="0" applyNumberForma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4" fontId="9" fillId="3" borderId="13" xfId="0" applyNumberFormat="1" applyFont="1" applyFill="1" applyBorder="1" applyAlignment="1">
      <alignment vertical="center"/>
    </xf>
    <xf numFmtId="4" fontId="9" fillId="3" borderId="1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0" fontId="12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0" fillId="0" borderId="44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4" fontId="0" fillId="0" borderId="44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/>
    <xf numFmtId="0" fontId="15" fillId="0" borderId="0" xfId="0" applyFont="1"/>
    <xf numFmtId="0" fontId="0" fillId="0" borderId="51" xfId="0" applyBorder="1"/>
    <xf numFmtId="0" fontId="15" fillId="0" borderId="51" xfId="0" applyFont="1" applyBorder="1"/>
    <xf numFmtId="0" fontId="0" fillId="0" borderId="0" xfId="0" applyBorder="1"/>
    <xf numFmtId="4" fontId="0" fillId="0" borderId="0" xfId="0" applyNumberFormat="1"/>
    <xf numFmtId="0" fontId="18" fillId="4" borderId="54" xfId="0" applyFont="1" applyFill="1" applyBorder="1"/>
    <xf numFmtId="0" fontId="0" fillId="4" borderId="55" xfId="0" applyFill="1" applyBorder="1"/>
    <xf numFmtId="0" fontId="0" fillId="4" borderId="56" xfId="0" applyFill="1" applyBorder="1"/>
    <xf numFmtId="0" fontId="17" fillId="0" borderId="0" xfId="0" applyFont="1" applyBorder="1" applyAlignment="1">
      <alignment vertical="center" wrapText="1"/>
    </xf>
    <xf numFmtId="0" fontId="17" fillId="0" borderId="59" xfId="0" applyFont="1" applyBorder="1" applyAlignment="1">
      <alignment vertical="center" wrapText="1"/>
    </xf>
    <xf numFmtId="0" fontId="17" fillId="0" borderId="53" xfId="0" applyFont="1" applyBorder="1" applyAlignment="1">
      <alignment vertical="center" wrapText="1"/>
    </xf>
    <xf numFmtId="43" fontId="0" fillId="0" borderId="0" xfId="0" applyNumberFormat="1"/>
    <xf numFmtId="44" fontId="0" fillId="0" borderId="0" xfId="0" applyNumberFormat="1" applyBorder="1" applyAlignment="1"/>
    <xf numFmtId="0" fontId="0" fillId="0" borderId="0" xfId="0" applyBorder="1" applyAlignment="1"/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4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" fontId="19" fillId="0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3" fillId="0" borderId="4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9" xfId="0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vertical="center"/>
    </xf>
    <xf numFmtId="0" fontId="1" fillId="10" borderId="26" xfId="0" applyFont="1" applyFill="1" applyBorder="1" applyAlignment="1">
      <alignment horizontal="center" vertical="center"/>
    </xf>
    <xf numFmtId="4" fontId="1" fillId="10" borderId="7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" fontId="1" fillId="10" borderId="3" xfId="0" applyNumberFormat="1" applyFont="1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0" fillId="0" borderId="80" xfId="0" applyFont="1" applyFill="1" applyBorder="1" applyAlignment="1">
      <alignment horizontal="center" vertical="center"/>
    </xf>
    <xf numFmtId="4" fontId="0" fillId="0" borderId="25" xfId="0" applyNumberFormat="1" applyFill="1" applyBorder="1" applyAlignment="1">
      <alignment horizontal="center" vertical="center"/>
    </xf>
    <xf numFmtId="4" fontId="0" fillId="0" borderId="24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48" xfId="0" applyFill="1" applyBorder="1"/>
    <xf numFmtId="43" fontId="0" fillId="0" borderId="0" xfId="0" applyNumberFormat="1" applyFill="1" applyBorder="1" applyAlignment="1">
      <alignment horizontal="center"/>
    </xf>
    <xf numFmtId="0" fontId="1" fillId="9" borderId="7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vertical="center"/>
    </xf>
    <xf numFmtId="4" fontId="1" fillId="9" borderId="7" xfId="0" applyNumberFormat="1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164" fontId="0" fillId="0" borderId="0" xfId="0" applyNumberFormat="1"/>
    <xf numFmtId="0" fontId="20" fillId="0" borderId="0" xfId="0" applyFont="1"/>
    <xf numFmtId="0" fontId="21" fillId="0" borderId="0" xfId="0" applyFont="1"/>
    <xf numFmtId="0" fontId="17" fillId="0" borderId="0" xfId="0" applyFont="1" applyBorder="1"/>
    <xf numFmtId="4" fontId="0" fillId="0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 wrapText="1"/>
    </xf>
    <xf numFmtId="4" fontId="1" fillId="11" borderId="3" xfId="0" applyNumberFormat="1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vertical="center"/>
    </xf>
    <xf numFmtId="4" fontId="1" fillId="11" borderId="7" xfId="0" applyNumberFormat="1" applyFont="1" applyFill="1" applyBorder="1" applyAlignment="1">
      <alignment vertical="center"/>
    </xf>
    <xf numFmtId="4" fontId="1" fillId="11" borderId="7" xfId="0" applyNumberFormat="1" applyFont="1" applyFill="1" applyBorder="1" applyAlignment="1">
      <alignment horizontal="center" vertical="center"/>
    </xf>
    <xf numFmtId="4" fontId="1" fillId="11" borderId="16" xfId="0" applyNumberFormat="1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vertical="center"/>
    </xf>
    <xf numFmtId="0" fontId="1" fillId="11" borderId="26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4" fontId="1" fillId="11" borderId="23" xfId="0" applyNumberFormat="1" applyFont="1" applyFill="1" applyBorder="1" applyAlignment="1">
      <alignment horizontal="center" vertical="center"/>
    </xf>
    <xf numFmtId="0" fontId="1" fillId="11" borderId="27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4" fontId="9" fillId="11" borderId="18" xfId="0" applyNumberFormat="1" applyFont="1" applyFill="1" applyBorder="1" applyAlignment="1">
      <alignment vertical="center"/>
    </xf>
    <xf numFmtId="4" fontId="9" fillId="11" borderId="11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43" fontId="0" fillId="0" borderId="48" xfId="0" applyNumberFormat="1" applyFill="1" applyBorder="1" applyAlignment="1">
      <alignment horizontal="center"/>
    </xf>
    <xf numFmtId="43" fontId="0" fillId="0" borderId="0" xfId="0" applyNumberFormat="1" applyBorder="1"/>
    <xf numFmtId="4" fontId="1" fillId="5" borderId="7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0" borderId="19" xfId="0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4" borderId="56" xfId="0" applyFont="1" applyFill="1" applyBorder="1" applyAlignment="1">
      <alignment horizontal="center"/>
    </xf>
    <xf numFmtId="0" fontId="0" fillId="4" borderId="55" xfId="0" applyFont="1" applyFill="1" applyBorder="1"/>
    <xf numFmtId="0" fontId="24" fillId="0" borderId="0" xfId="0" applyFont="1"/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/>
    <xf numFmtId="43" fontId="0" fillId="0" borderId="0" xfId="0" applyNumberFormat="1" applyFont="1"/>
    <xf numFmtId="0" fontId="0" fillId="0" borderId="0" xfId="0" applyFont="1" applyFill="1" applyBorder="1"/>
    <xf numFmtId="0" fontId="27" fillId="0" borderId="0" xfId="0" applyFont="1"/>
    <xf numFmtId="0" fontId="6" fillId="0" borderId="0" xfId="0" applyFont="1"/>
    <xf numFmtId="0" fontId="28" fillId="0" borderId="24" xfId="0" applyFont="1" applyFill="1" applyBorder="1" applyAlignment="1">
      <alignment vertical="center"/>
    </xf>
    <xf numFmtId="0" fontId="29" fillId="11" borderId="7" xfId="0" applyFont="1" applyFill="1" applyBorder="1" applyAlignment="1">
      <alignment horizontal="left" vertical="center"/>
    </xf>
    <xf numFmtId="10" fontId="30" fillId="0" borderId="0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10" fontId="12" fillId="0" borderId="27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4" fontId="0" fillId="11" borderId="3" xfId="0" applyNumberFormat="1" applyFont="1" applyFill="1" applyBorder="1" applyAlignment="1">
      <alignment horizontal="center" vertical="center"/>
    </xf>
    <xf numFmtId="4" fontId="0" fillId="11" borderId="7" xfId="0" applyNumberFormat="1" applyFont="1" applyFill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0" fillId="11" borderId="17" xfId="0" applyNumberFormat="1" applyFont="1" applyFill="1" applyBorder="1" applyAlignment="1">
      <alignment horizontal="center" vertical="center"/>
    </xf>
    <xf numFmtId="4" fontId="0" fillId="0" borderId="27" xfId="0" applyNumberFormat="1" applyFill="1" applyBorder="1" applyAlignment="1">
      <alignment horizontal="center" vertical="center"/>
    </xf>
    <xf numFmtId="4" fontId="32" fillId="5" borderId="0" xfId="0" applyNumberFormat="1" applyFont="1" applyFill="1" applyBorder="1" applyAlignment="1">
      <alignment vertical="center"/>
    </xf>
    <xf numFmtId="4" fontId="6" fillId="5" borderId="11" xfId="0" applyNumberFormat="1" applyFont="1" applyFill="1" applyBorder="1" applyAlignment="1">
      <alignment vertical="center"/>
    </xf>
    <xf numFmtId="0" fontId="18" fillId="5" borderId="54" xfId="0" applyFont="1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5" xfId="0" applyFont="1" applyFill="1" applyBorder="1"/>
    <xf numFmtId="0" fontId="1" fillId="5" borderId="56" xfId="0" applyFont="1" applyFill="1" applyBorder="1" applyAlignment="1">
      <alignment horizontal="center"/>
    </xf>
    <xf numFmtId="4" fontId="6" fillId="5" borderId="45" xfId="0" applyNumberFormat="1" applyFont="1" applyFill="1" applyBorder="1" applyAlignment="1">
      <alignment vertical="center"/>
    </xf>
    <xf numFmtId="4" fontId="6" fillId="5" borderId="25" xfId="0" applyNumberFormat="1" applyFont="1" applyFill="1" applyBorder="1" applyAlignment="1">
      <alignment vertical="center"/>
    </xf>
    <xf numFmtId="4" fontId="6" fillId="5" borderId="24" xfId="0" applyNumberFormat="1" applyFont="1" applyFill="1" applyBorder="1" applyAlignment="1">
      <alignment vertical="center"/>
    </xf>
    <xf numFmtId="4" fontId="0" fillId="0" borderId="73" xfId="0" applyNumberFormat="1" applyFill="1" applyBorder="1" applyAlignment="1">
      <alignment vertical="center"/>
    </xf>
    <xf numFmtId="4" fontId="0" fillId="0" borderId="61" xfId="0" applyNumberFormat="1" applyFill="1" applyBorder="1" applyAlignment="1">
      <alignment vertical="center"/>
    </xf>
    <xf numFmtId="4" fontId="0" fillId="0" borderId="78" xfId="0" applyNumberFormat="1" applyFill="1" applyBorder="1" applyAlignment="1">
      <alignment vertical="center"/>
    </xf>
    <xf numFmtId="4" fontId="0" fillId="0" borderId="79" xfId="0" applyNumberFormat="1" applyFill="1" applyBorder="1" applyAlignment="1">
      <alignment vertical="center"/>
    </xf>
    <xf numFmtId="0" fontId="1" fillId="11" borderId="16" xfId="0" applyFont="1" applyFill="1" applyBorder="1" applyAlignment="1">
      <alignment horizontal="center" vertical="center"/>
    </xf>
    <xf numFmtId="0" fontId="1" fillId="11" borderId="4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left" vertical="center"/>
    </xf>
    <xf numFmtId="0" fontId="6" fillId="5" borderId="29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/>
    </xf>
    <xf numFmtId="0" fontId="9" fillId="11" borderId="83" xfId="0" applyFont="1" applyFill="1" applyBorder="1" applyAlignment="1">
      <alignment horizontal="left" vertical="center"/>
    </xf>
    <xf numFmtId="0" fontId="9" fillId="11" borderId="84" xfId="0" applyFont="1" applyFill="1" applyBorder="1" applyAlignment="1">
      <alignment horizontal="left" vertical="center"/>
    </xf>
    <xf numFmtId="0" fontId="9" fillId="11" borderId="85" xfId="0" applyFont="1" applyFill="1" applyBorder="1" applyAlignment="1">
      <alignment horizontal="left" vertical="center"/>
    </xf>
    <xf numFmtId="0" fontId="9" fillId="11" borderId="34" xfId="0" applyFont="1" applyFill="1" applyBorder="1" applyAlignment="1">
      <alignment horizontal="left" vertical="center"/>
    </xf>
    <xf numFmtId="0" fontId="9" fillId="11" borderId="35" xfId="0" applyFont="1" applyFill="1" applyBorder="1" applyAlignment="1">
      <alignment horizontal="left" vertical="center"/>
    </xf>
    <xf numFmtId="0" fontId="9" fillId="11" borderId="10" xfId="0" applyFont="1" applyFill="1" applyBorder="1" applyAlignment="1">
      <alignment horizontal="left" vertical="center"/>
    </xf>
    <xf numFmtId="0" fontId="6" fillId="5" borderId="36" xfId="0" applyFont="1" applyFill="1" applyBorder="1" applyAlignment="1">
      <alignment horizontal="left" vertical="center"/>
    </xf>
    <xf numFmtId="0" fontId="6" fillId="5" borderId="37" xfId="0" applyFont="1" applyFill="1" applyBorder="1" applyAlignment="1">
      <alignment horizontal="left" vertical="center"/>
    </xf>
    <xf numFmtId="0" fontId="6" fillId="5" borderId="38" xfId="0" applyFont="1" applyFill="1" applyBorder="1" applyAlignment="1">
      <alignment horizontal="left" vertical="center"/>
    </xf>
    <xf numFmtId="0" fontId="11" fillId="11" borderId="39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" vertical="center"/>
    </xf>
    <xf numFmtId="0" fontId="11" fillId="11" borderId="40" xfId="0" applyFont="1" applyFill="1" applyBorder="1" applyAlignment="1">
      <alignment horizontal="center" vertical="center"/>
    </xf>
    <xf numFmtId="0" fontId="11" fillId="11" borderId="4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42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10" fontId="12" fillId="0" borderId="16" xfId="0" applyNumberFormat="1" applyFont="1" applyBorder="1" applyAlignment="1">
      <alignment horizontal="center" vertical="center" wrapText="1"/>
    </xf>
    <xf numFmtId="10" fontId="12" fillId="0" borderId="26" xfId="0" applyNumberFormat="1" applyFont="1" applyBorder="1" applyAlignment="1">
      <alignment horizontal="center" vertical="center" wrapText="1"/>
    </xf>
    <xf numFmtId="10" fontId="12" fillId="0" borderId="43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10" fontId="13" fillId="0" borderId="16" xfId="0" applyNumberFormat="1" applyFont="1" applyBorder="1" applyAlignment="1">
      <alignment horizontal="center" vertical="center" wrapText="1"/>
    </xf>
    <xf numFmtId="10" fontId="13" fillId="0" borderId="26" xfId="0" applyNumberFormat="1" applyFont="1" applyBorder="1" applyAlignment="1">
      <alignment horizontal="center" vertical="center" wrapText="1"/>
    </xf>
    <xf numFmtId="10" fontId="13" fillId="0" borderId="43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4" xfId="0" applyFont="1" applyBorder="1" applyAlignment="1">
      <alignment horizontal="left"/>
    </xf>
    <xf numFmtId="0" fontId="21" fillId="0" borderId="55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64" fontId="0" fillId="4" borderId="65" xfId="0" applyNumberFormat="1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4" fontId="0" fillId="4" borderId="62" xfId="0" applyNumberFormat="1" applyFill="1" applyBorder="1" applyAlignment="1">
      <alignment horizontal="center"/>
    </xf>
    <xf numFmtId="0" fontId="0" fillId="4" borderId="62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4" fontId="0" fillId="0" borderId="68" xfId="0" applyNumberFormat="1" applyBorder="1" applyAlignment="1">
      <alignment horizontal="center" vertical="center"/>
    </xf>
    <xf numFmtId="4" fontId="0" fillId="0" borderId="49" xfId="0" applyNumberFormat="1" applyBorder="1" applyAlignment="1">
      <alignment horizontal="center" vertical="center"/>
    </xf>
    <xf numFmtId="4" fontId="0" fillId="0" borderId="75" xfId="0" applyNumberFormat="1" applyBorder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4" fontId="0" fillId="0" borderId="72" xfId="0" applyNumberFormat="1" applyBorder="1" applyAlignment="1">
      <alignment horizontal="center" vertical="center"/>
    </xf>
    <xf numFmtId="4" fontId="0" fillId="0" borderId="52" xfId="0" applyNumberFormat="1" applyBorder="1" applyAlignment="1">
      <alignment horizontal="center" vertical="center"/>
    </xf>
    <xf numFmtId="0" fontId="0" fillId="7" borderId="76" xfId="0" applyFill="1" applyBorder="1" applyAlignment="1">
      <alignment horizontal="center" vertical="center"/>
    </xf>
    <xf numFmtId="0" fontId="0" fillId="7" borderId="77" xfId="0" applyFill="1" applyBorder="1" applyAlignment="1">
      <alignment horizontal="center" vertical="center"/>
    </xf>
    <xf numFmtId="4" fontId="0" fillId="7" borderId="78" xfId="0" applyNumberFormat="1" applyFill="1" applyBorder="1" applyAlignment="1">
      <alignment horizontal="center" vertical="center"/>
    </xf>
    <xf numFmtId="4" fontId="0" fillId="7" borderId="79" xfId="0" applyNumberFormat="1" applyFill="1" applyBorder="1" applyAlignment="1">
      <alignment horizontal="center" vertical="center"/>
    </xf>
    <xf numFmtId="4" fontId="0" fillId="0" borderId="78" xfId="0" applyNumberFormat="1" applyFill="1" applyBorder="1" applyAlignment="1">
      <alignment horizontal="center" vertical="center"/>
    </xf>
    <xf numFmtId="4" fontId="0" fillId="0" borderId="79" xfId="0" applyNumberFormat="1" applyFill="1" applyBorder="1" applyAlignment="1">
      <alignment horizontal="center" vertical="center"/>
    </xf>
    <xf numFmtId="4" fontId="0" fillId="0" borderId="73" xfId="0" applyNumberFormat="1" applyFill="1" applyBorder="1" applyAlignment="1">
      <alignment horizontal="center" vertical="center"/>
    </xf>
    <xf numFmtId="4" fontId="0" fillId="0" borderId="61" xfId="0" applyNumberFormat="1" applyFill="1" applyBorder="1" applyAlignment="1">
      <alignment horizontal="center" vertical="center"/>
    </xf>
    <xf numFmtId="4" fontId="0" fillId="0" borderId="7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79" xfId="0" applyNumberFormat="1" applyBorder="1" applyAlignment="1">
      <alignment horizontal="center" vertical="center"/>
    </xf>
    <xf numFmtId="43" fontId="0" fillId="5" borderId="50" xfId="0" applyNumberFormat="1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4" fontId="0" fillId="0" borderId="70" xfId="0" applyNumberFormat="1" applyFill="1" applyBorder="1" applyAlignment="1">
      <alignment horizontal="center" vertical="center"/>
    </xf>
    <xf numFmtId="4" fontId="0" fillId="0" borderId="64" xfId="0" applyNumberFormat="1" applyFill="1" applyBorder="1" applyAlignment="1">
      <alignment horizontal="center" vertical="center"/>
    </xf>
    <xf numFmtId="4" fontId="0" fillId="0" borderId="70" xfId="0" applyNumberFormat="1" applyBorder="1" applyAlignment="1">
      <alignment horizontal="center" vertical="center"/>
    </xf>
    <xf numFmtId="4" fontId="0" fillId="0" borderId="71" xfId="0" applyNumberFormat="1" applyBorder="1" applyAlignment="1">
      <alignment horizontal="center" vertical="center"/>
    </xf>
    <xf numFmtId="4" fontId="0" fillId="0" borderId="64" xfId="0" applyNumberFormat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left" vertical="center" wrapText="1"/>
    </xf>
    <xf numFmtId="0" fontId="17" fillId="4" borderId="48" xfId="0" applyFont="1" applyFill="1" applyBorder="1" applyAlignment="1">
      <alignment horizontal="left" wrapText="1"/>
    </xf>
    <xf numFmtId="0" fontId="17" fillId="4" borderId="49" xfId="0" applyFont="1" applyFill="1" applyBorder="1" applyAlignment="1">
      <alignment horizontal="left" wrapText="1"/>
    </xf>
    <xf numFmtId="0" fontId="17" fillId="4" borderId="51" xfId="0" applyFont="1" applyFill="1" applyBorder="1" applyAlignment="1">
      <alignment horizontal="left" wrapText="1"/>
    </xf>
    <xf numFmtId="0" fontId="17" fillId="4" borderId="52" xfId="0" applyFont="1" applyFill="1" applyBorder="1" applyAlignment="1">
      <alignment horizontal="left" wrapText="1"/>
    </xf>
    <xf numFmtId="4" fontId="0" fillId="0" borderId="73" xfId="0" applyNumberFormat="1" applyBorder="1" applyAlignment="1">
      <alignment horizontal="center" vertical="center"/>
    </xf>
    <xf numFmtId="4" fontId="0" fillId="0" borderId="74" xfId="0" applyNumberFormat="1" applyBorder="1" applyAlignment="1">
      <alignment horizontal="center" vertical="center"/>
    </xf>
    <xf numFmtId="4" fontId="0" fillId="0" borderId="61" xfId="0" applyNumberFormat="1" applyBorder="1" applyAlignment="1">
      <alignment horizontal="center" vertical="center"/>
    </xf>
    <xf numFmtId="0" fontId="0" fillId="4" borderId="61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6" borderId="67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 vertical="center"/>
    </xf>
    <xf numFmtId="4" fontId="0" fillId="6" borderId="73" xfId="0" applyNumberFormat="1" applyFill="1" applyBorder="1" applyAlignment="1">
      <alignment horizontal="center" vertical="center"/>
    </xf>
    <xf numFmtId="4" fontId="0" fillId="6" borderId="61" xfId="0" applyNumberFormat="1" applyFill="1" applyBorder="1" applyAlignment="1">
      <alignment horizontal="center" vertical="center"/>
    </xf>
    <xf numFmtId="4" fontId="0" fillId="5" borderId="70" xfId="0" applyNumberFormat="1" applyFill="1" applyBorder="1" applyAlignment="1">
      <alignment horizontal="center" vertical="center"/>
    </xf>
    <xf numFmtId="4" fontId="0" fillId="5" borderId="64" xfId="0" applyNumberFormat="1" applyFill="1" applyBorder="1" applyAlignment="1">
      <alignment horizontal="center" vertical="center"/>
    </xf>
    <xf numFmtId="0" fontId="9" fillId="6" borderId="67" xfId="0" applyFont="1" applyFill="1" applyBorder="1" applyAlignment="1">
      <alignment horizontal="center" vertical="center"/>
    </xf>
    <xf numFmtId="0" fontId="9" fillId="6" borderId="61" xfId="0" applyFont="1" applyFill="1" applyBorder="1" applyAlignment="1">
      <alignment horizontal="center" vertical="center"/>
    </xf>
    <xf numFmtId="164" fontId="17" fillId="4" borderId="54" xfId="0" applyNumberFormat="1" applyFont="1" applyFill="1" applyBorder="1" applyAlignment="1">
      <alignment horizontal="center"/>
    </xf>
    <xf numFmtId="164" fontId="17" fillId="4" borderId="56" xfId="0" applyNumberFormat="1" applyFont="1" applyFill="1" applyBorder="1" applyAlignment="1">
      <alignment horizontal="center"/>
    </xf>
    <xf numFmtId="164" fontId="17" fillId="4" borderId="55" xfId="0" applyNumberFormat="1" applyFont="1" applyFill="1" applyBorder="1" applyAlignment="1">
      <alignment horizontal="center"/>
    </xf>
    <xf numFmtId="4" fontId="0" fillId="6" borderId="74" xfId="0" applyNumberFormat="1" applyFill="1" applyBorder="1" applyAlignment="1">
      <alignment horizontal="center" vertical="center"/>
    </xf>
    <xf numFmtId="164" fontId="17" fillId="5" borderId="54" xfId="0" applyNumberFormat="1" applyFont="1" applyFill="1" applyBorder="1" applyAlignment="1">
      <alignment horizontal="center"/>
    </xf>
    <xf numFmtId="164" fontId="17" fillId="5" borderId="55" xfId="0" applyNumberFormat="1" applyFont="1" applyFill="1" applyBorder="1" applyAlignment="1">
      <alignment horizontal="center"/>
    </xf>
    <xf numFmtId="164" fontId="17" fillId="5" borderId="56" xfId="0" applyNumberFormat="1" applyFont="1" applyFill="1" applyBorder="1" applyAlignment="1">
      <alignment horizontal="center"/>
    </xf>
    <xf numFmtId="0" fontId="0" fillId="0" borderId="47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4" fontId="0" fillId="5" borderId="71" xfId="0" applyNumberFormat="1" applyFill="1" applyBorder="1" applyAlignment="1">
      <alignment horizontal="center" vertical="center"/>
    </xf>
    <xf numFmtId="0" fontId="0" fillId="7" borderId="82" xfId="0" applyFill="1" applyBorder="1" applyAlignment="1">
      <alignment horizontal="center" vertical="center"/>
    </xf>
    <xf numFmtId="0" fontId="0" fillId="7" borderId="79" xfId="0" applyFill="1" applyBorder="1" applyAlignment="1">
      <alignment horizontal="center" vertical="center"/>
    </xf>
    <xf numFmtId="43" fontId="0" fillId="5" borderId="81" xfId="0" applyNumberFormat="1" applyFill="1" applyBorder="1" applyAlignment="1">
      <alignment horizontal="center" vertical="center"/>
    </xf>
    <xf numFmtId="43" fontId="0" fillId="5" borderId="64" xfId="0" applyNumberForma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/>
    </xf>
    <xf numFmtId="0" fontId="17" fillId="4" borderId="55" xfId="0" applyFont="1" applyFill="1" applyBorder="1" applyAlignment="1">
      <alignment horizontal="center"/>
    </xf>
    <xf numFmtId="4" fontId="0" fillId="7" borderId="8" xfId="0" applyNumberFormat="1" applyFill="1" applyBorder="1" applyAlignment="1">
      <alignment horizontal="center" vertical="center"/>
    </xf>
    <xf numFmtId="43" fontId="0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 applyFill="1" applyBorder="1" applyAlignment="1">
      <alignment horizontal="center"/>
    </xf>
    <xf numFmtId="43" fontId="0" fillId="0" borderId="48" xfId="0" applyNumberFormat="1" applyFont="1" applyFill="1" applyBorder="1" applyAlignment="1">
      <alignment horizontal="center"/>
    </xf>
    <xf numFmtId="43" fontId="0" fillId="0" borderId="48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17" fillId="5" borderId="47" xfId="0" applyNumberFormat="1" applyFont="1" applyFill="1" applyBorder="1" applyAlignment="1">
      <alignment horizontal="center"/>
    </xf>
    <xf numFmtId="164" fontId="17" fillId="5" borderId="48" xfId="0" applyNumberFormat="1" applyFont="1" applyFill="1" applyBorder="1" applyAlignment="1">
      <alignment horizontal="center"/>
    </xf>
    <xf numFmtId="164" fontId="17" fillId="5" borderId="49" xfId="0" applyNumberFormat="1" applyFont="1" applyFill="1" applyBorder="1" applyAlignment="1">
      <alignment horizont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9" fillId="3" borderId="83" xfId="0" applyFont="1" applyFill="1" applyBorder="1" applyAlignment="1">
      <alignment horizontal="left" vertical="center"/>
    </xf>
    <xf numFmtId="0" fontId="9" fillId="3" borderId="84" xfId="0" applyFont="1" applyFill="1" applyBorder="1" applyAlignment="1">
      <alignment horizontal="left" vertical="center"/>
    </xf>
    <xf numFmtId="0" fontId="9" fillId="3" borderId="85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horizontal="left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" fontId="22" fillId="0" borderId="22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0" fontId="17" fillId="0" borderId="47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17" fontId="15" fillId="0" borderId="5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8" borderId="57" xfId="0" applyFill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4" fontId="0" fillId="0" borderId="47" xfId="0" applyNumberFormat="1" applyBorder="1" applyAlignment="1">
      <alignment horizontal="left" vertical="center" wrapText="1"/>
    </xf>
    <xf numFmtId="4" fontId="0" fillId="0" borderId="48" xfId="0" applyNumberFormat="1" applyBorder="1" applyAlignment="1">
      <alignment horizontal="left" vertical="center" wrapText="1"/>
    </xf>
    <xf numFmtId="4" fontId="0" fillId="0" borderId="49" xfId="0" applyNumberFormat="1" applyBorder="1" applyAlignment="1">
      <alignment horizontal="left" vertical="center" wrapText="1"/>
    </xf>
    <xf numFmtId="4" fontId="0" fillId="0" borderId="59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53" xfId="0" applyNumberFormat="1" applyBorder="1" applyAlignment="1">
      <alignment horizontal="left" vertical="center" wrapText="1"/>
    </xf>
    <xf numFmtId="4" fontId="0" fillId="0" borderId="50" xfId="0" applyNumberFormat="1" applyBorder="1" applyAlignment="1">
      <alignment horizontal="left" vertical="center" wrapText="1"/>
    </xf>
    <xf numFmtId="4" fontId="0" fillId="0" borderId="51" xfId="0" applyNumberFormat="1" applyBorder="1" applyAlignment="1">
      <alignment horizontal="left" vertical="center" wrapText="1"/>
    </xf>
    <xf numFmtId="4" fontId="0" fillId="0" borderId="52" xfId="0" applyNumberFormat="1" applyBorder="1" applyAlignment="1">
      <alignment horizontal="left" vertical="center" wrapText="1"/>
    </xf>
    <xf numFmtId="0" fontId="0" fillId="8" borderId="47" xfId="0" applyFill="1" applyBorder="1" applyAlignment="1">
      <alignment horizontal="center" vertical="center" wrapText="1"/>
    </xf>
    <xf numFmtId="0" fontId="0" fillId="8" borderId="86" xfId="0" applyFill="1" applyBorder="1" applyAlignment="1">
      <alignment horizontal="center" vertical="center" wrapText="1"/>
    </xf>
    <xf numFmtId="0" fontId="0" fillId="8" borderId="76" xfId="0" applyFill="1" applyBorder="1" applyAlignment="1">
      <alignment horizontal="center" vertical="center" wrapText="1"/>
    </xf>
    <xf numFmtId="0" fontId="0" fillId="8" borderId="77" xfId="0" applyFill="1" applyBorder="1" applyAlignment="1">
      <alignment horizontal="center" vertical="center" wrapText="1"/>
    </xf>
    <xf numFmtId="0" fontId="0" fillId="0" borderId="64" xfId="0" applyBorder="1"/>
    <xf numFmtId="0" fontId="0" fillId="0" borderId="61" xfId="0" applyBorder="1"/>
    <xf numFmtId="4" fontId="0" fillId="8" borderId="68" xfId="0" applyNumberFormat="1" applyFill="1" applyBorder="1" applyAlignment="1">
      <alignment horizontal="center" vertical="center"/>
    </xf>
    <xf numFmtId="4" fontId="0" fillId="8" borderId="49" xfId="0" applyNumberFormat="1" applyFill="1" applyBorder="1" applyAlignment="1">
      <alignment horizontal="center" vertical="center"/>
    </xf>
    <xf numFmtId="4" fontId="0" fillId="8" borderId="75" xfId="0" applyNumberFormat="1" applyFill="1" applyBorder="1" applyAlignment="1">
      <alignment horizontal="center" vertical="center"/>
    </xf>
    <xf numFmtId="4" fontId="0" fillId="8" borderId="53" xfId="0" applyNumberFormat="1" applyFill="1" applyBorder="1" applyAlignment="1">
      <alignment horizontal="center" vertical="center"/>
    </xf>
    <xf numFmtId="4" fontId="0" fillId="8" borderId="72" xfId="0" applyNumberFormat="1" applyFill="1" applyBorder="1" applyAlignment="1">
      <alignment horizontal="center" vertical="center"/>
    </xf>
    <xf numFmtId="4" fontId="0" fillId="8" borderId="52" xfId="0" applyNumberFormat="1" applyFill="1" applyBorder="1" applyAlignment="1">
      <alignment horizontal="center" vertical="center"/>
    </xf>
    <xf numFmtId="4" fontId="0" fillId="8" borderId="86" xfId="0" applyNumberFormat="1" applyFill="1" applyBorder="1" applyAlignment="1">
      <alignment horizontal="center" vertical="center"/>
    </xf>
    <xf numFmtId="4" fontId="0" fillId="8" borderId="87" xfId="0" applyNumberFormat="1" applyFill="1" applyBorder="1" applyAlignment="1">
      <alignment horizontal="center" vertical="center"/>
    </xf>
    <xf numFmtId="4" fontId="0" fillId="8" borderId="77" xfId="0" applyNumberFormat="1" applyFill="1" applyBorder="1" applyAlignment="1">
      <alignment horizontal="center" vertical="center"/>
    </xf>
    <xf numFmtId="0" fontId="0" fillId="0" borderId="79" xfId="0" applyBorder="1"/>
    <xf numFmtId="4" fontId="24" fillId="8" borderId="68" xfId="0" applyNumberFormat="1" applyFont="1" applyFill="1" applyBorder="1" applyAlignment="1">
      <alignment horizontal="center" vertical="center"/>
    </xf>
    <xf numFmtId="4" fontId="24" fillId="8" borderId="49" xfId="0" applyNumberFormat="1" applyFont="1" applyFill="1" applyBorder="1" applyAlignment="1">
      <alignment horizontal="center" vertical="center"/>
    </xf>
    <xf numFmtId="4" fontId="24" fillId="8" borderId="75" xfId="0" applyNumberFormat="1" applyFont="1" applyFill="1" applyBorder="1" applyAlignment="1">
      <alignment horizontal="center" vertical="center"/>
    </xf>
    <xf numFmtId="4" fontId="24" fillId="8" borderId="53" xfId="0" applyNumberFormat="1" applyFont="1" applyFill="1" applyBorder="1" applyAlignment="1">
      <alignment horizontal="center" vertical="center"/>
    </xf>
    <xf numFmtId="4" fontId="24" fillId="8" borderId="72" xfId="0" applyNumberFormat="1" applyFont="1" applyFill="1" applyBorder="1" applyAlignment="1">
      <alignment horizontal="center" vertical="center"/>
    </xf>
    <xf numFmtId="4" fontId="24" fillId="8" borderId="52" xfId="0" applyNumberFormat="1" applyFont="1" applyFill="1" applyBorder="1" applyAlignment="1">
      <alignment horizontal="center" vertical="center"/>
    </xf>
    <xf numFmtId="4" fontId="24" fillId="0" borderId="78" xfId="0" applyNumberFormat="1" applyFont="1" applyFill="1" applyBorder="1" applyAlignment="1">
      <alignment horizontal="center" vertical="center"/>
    </xf>
    <xf numFmtId="4" fontId="24" fillId="0" borderId="79" xfId="0" applyNumberFormat="1" applyFont="1" applyFill="1" applyBorder="1" applyAlignment="1">
      <alignment horizontal="center" vertical="center"/>
    </xf>
    <xf numFmtId="4" fontId="9" fillId="8" borderId="68" xfId="0" applyNumberFormat="1" applyFont="1" applyFill="1" applyBorder="1" applyAlignment="1">
      <alignment horizontal="center" vertical="center"/>
    </xf>
    <xf numFmtId="4" fontId="9" fillId="8" borderId="86" xfId="0" applyNumberFormat="1" applyFont="1" applyFill="1" applyBorder="1" applyAlignment="1">
      <alignment horizontal="center" vertical="center"/>
    </xf>
    <xf numFmtId="4" fontId="9" fillId="8" borderId="87" xfId="0" applyNumberFormat="1" applyFont="1" applyFill="1" applyBorder="1" applyAlignment="1">
      <alignment horizontal="center" vertical="center"/>
    </xf>
    <xf numFmtId="4" fontId="9" fillId="8" borderId="77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/>
    </xf>
    <xf numFmtId="4" fontId="23" fillId="2" borderId="0" xfId="0" applyNumberFormat="1" applyFont="1" applyFill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22" xfId="0" applyNumberFormat="1" applyFont="1" applyBorder="1" applyAlignment="1">
      <alignment horizontal="center" vertical="center"/>
    </xf>
    <xf numFmtId="0" fontId="9" fillId="3" borderId="31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6" fillId="5" borderId="88" xfId="0" applyFont="1" applyFill="1" applyBorder="1" applyAlignment="1">
      <alignment horizontal="left" vertical="center"/>
    </xf>
    <xf numFmtId="0" fontId="6" fillId="5" borderId="89" xfId="0" applyFont="1" applyFill="1" applyBorder="1" applyAlignment="1">
      <alignment horizontal="left" vertical="center"/>
    </xf>
    <xf numFmtId="0" fontId="6" fillId="5" borderId="90" xfId="0" applyFont="1" applyFill="1" applyBorder="1" applyAlignment="1">
      <alignment horizontal="left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17" fillId="0" borderId="48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6" borderId="5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2" borderId="48" xfId="0" applyFill="1" applyBorder="1" applyAlignment="1">
      <alignment horizontal="left" vertical="center" wrapText="1"/>
    </xf>
    <xf numFmtId="0" fontId="0" fillId="2" borderId="49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53" xfId="0" applyFill="1" applyBorder="1" applyAlignment="1">
      <alignment horizontal="left" vertical="center" wrapText="1"/>
    </xf>
    <xf numFmtId="0" fontId="0" fillId="2" borderId="51" xfId="0" applyFill="1" applyBorder="1" applyAlignment="1">
      <alignment horizontal="left" vertical="center" wrapText="1"/>
    </xf>
    <xf numFmtId="0" fontId="0" fillId="2" borderId="52" xfId="0" applyFill="1" applyBorder="1" applyAlignment="1">
      <alignment horizontal="left" vertical="center" wrapText="1"/>
    </xf>
    <xf numFmtId="4" fontId="0" fillId="6" borderId="68" xfId="0" applyNumberFormat="1" applyFill="1" applyBorder="1" applyAlignment="1">
      <alignment horizontal="center" vertical="center"/>
    </xf>
    <xf numFmtId="4" fontId="0" fillId="6" borderId="49" xfId="0" applyNumberFormat="1" applyFill="1" applyBorder="1" applyAlignment="1">
      <alignment horizontal="center" vertical="center"/>
    </xf>
    <xf numFmtId="4" fontId="0" fillId="6" borderId="75" xfId="0" applyNumberFormat="1" applyFill="1" applyBorder="1" applyAlignment="1">
      <alignment horizontal="center" vertical="center"/>
    </xf>
    <xf numFmtId="4" fontId="0" fillId="6" borderId="53" xfId="0" applyNumberFormat="1" applyFill="1" applyBorder="1" applyAlignment="1">
      <alignment horizontal="center" vertical="center"/>
    </xf>
    <xf numFmtId="4" fontId="0" fillId="6" borderId="72" xfId="0" applyNumberFormat="1" applyFill="1" applyBorder="1" applyAlignment="1">
      <alignment horizontal="center" vertical="center"/>
    </xf>
    <xf numFmtId="4" fontId="0" fillId="6" borderId="52" xfId="0" applyNumberFormat="1" applyFill="1" applyBorder="1" applyAlignment="1">
      <alignment horizontal="center" vertical="center"/>
    </xf>
    <xf numFmtId="4" fontId="0" fillId="8" borderId="68" xfId="0" applyNumberFormat="1" applyFont="1" applyFill="1" applyBorder="1" applyAlignment="1">
      <alignment horizontal="center" vertical="center"/>
    </xf>
    <xf numFmtId="4" fontId="0" fillId="8" borderId="49" xfId="0" applyNumberFormat="1" applyFont="1" applyFill="1" applyBorder="1" applyAlignment="1">
      <alignment horizontal="center" vertical="center"/>
    </xf>
    <xf numFmtId="4" fontId="0" fillId="8" borderId="75" xfId="0" applyNumberFormat="1" applyFont="1" applyFill="1" applyBorder="1" applyAlignment="1">
      <alignment horizontal="center" vertical="center"/>
    </xf>
    <xf numFmtId="4" fontId="0" fillId="8" borderId="53" xfId="0" applyNumberFormat="1" applyFont="1" applyFill="1" applyBorder="1" applyAlignment="1">
      <alignment horizontal="center" vertical="center"/>
    </xf>
    <xf numFmtId="4" fontId="0" fillId="8" borderId="72" xfId="0" applyNumberFormat="1" applyFont="1" applyFill="1" applyBorder="1" applyAlignment="1">
      <alignment horizontal="center" vertical="center"/>
    </xf>
    <xf numFmtId="4" fontId="0" fillId="8" borderId="52" xfId="0" applyNumberFormat="1" applyFont="1" applyFill="1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4" fontId="0" fillId="6" borderId="78" xfId="0" applyNumberFormat="1" applyFill="1" applyBorder="1" applyAlignment="1">
      <alignment horizontal="center" vertical="center"/>
    </xf>
    <xf numFmtId="4" fontId="0" fillId="6" borderId="8" xfId="0" applyNumberFormat="1" applyFill="1" applyBorder="1" applyAlignment="1">
      <alignment horizontal="center" vertical="center"/>
    </xf>
    <xf numFmtId="4" fontId="0" fillId="6" borderId="79" xfId="0" applyNumberFormat="1" applyFill="1" applyBorder="1" applyAlignment="1">
      <alignment horizontal="center" vertical="center"/>
    </xf>
    <xf numFmtId="4" fontId="0" fillId="8" borderId="48" xfId="0" applyNumberFormat="1" applyFill="1" applyBorder="1" applyAlignment="1">
      <alignment horizontal="center" vertical="center"/>
    </xf>
    <xf numFmtId="4" fontId="0" fillId="8" borderId="19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207818</xdr:colOff>
      <xdr:row>0</xdr:row>
      <xdr:rowOff>28029</xdr:rowOff>
    </xdr:from>
    <xdr:ext cx="1004553" cy="820562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7818" y="28029"/>
          <a:ext cx="1004553" cy="8205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224117</xdr:colOff>
      <xdr:row>0</xdr:row>
      <xdr:rowOff>64994</xdr:rowOff>
    </xdr:from>
    <xdr:to>
      <xdr:col>7</xdr:col>
      <xdr:colOff>403411</xdr:colOff>
      <xdr:row>3</xdr:row>
      <xdr:rowOff>103094</xdr:rowOff>
    </xdr:to>
    <xdr:pic>
      <xdr:nvPicPr>
        <xdr:cNvPr id="2" name="Imagem 2" descr="brasaopm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54823" y="64994"/>
          <a:ext cx="784412" cy="676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207818</xdr:colOff>
      <xdr:row>0</xdr:row>
      <xdr:rowOff>28029</xdr:rowOff>
    </xdr:from>
    <xdr:ext cx="1004553" cy="820562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7818" y="28029"/>
          <a:ext cx="1004553" cy="82056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0</xdr:row>
      <xdr:rowOff>117021</xdr:rowOff>
    </xdr:from>
    <xdr:to>
      <xdr:col>1</xdr:col>
      <xdr:colOff>344715</xdr:colOff>
      <xdr:row>3</xdr:row>
      <xdr:rowOff>155121</xdr:rowOff>
    </xdr:to>
    <xdr:pic>
      <xdr:nvPicPr>
        <xdr:cNvPr id="2" name="Imagem 2" descr="brasaopm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643" y="117021"/>
          <a:ext cx="87267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207818</xdr:colOff>
      <xdr:row>0</xdr:row>
      <xdr:rowOff>28029</xdr:rowOff>
    </xdr:from>
    <xdr:ext cx="1004553" cy="820562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7818" y="28029"/>
          <a:ext cx="1004553" cy="82056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0</xdr:row>
      <xdr:rowOff>117021</xdr:rowOff>
    </xdr:from>
    <xdr:to>
      <xdr:col>1</xdr:col>
      <xdr:colOff>344715</xdr:colOff>
      <xdr:row>3</xdr:row>
      <xdr:rowOff>155121</xdr:rowOff>
    </xdr:to>
    <xdr:pic>
      <xdr:nvPicPr>
        <xdr:cNvPr id="2" name="Imagem 2" descr="brasaopm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643" y="117021"/>
          <a:ext cx="87539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0"/>
  <sheetViews>
    <sheetView tabSelected="1" view="pageBreakPreview" topLeftCell="A176" zoomScale="85" zoomScaleNormal="70" zoomScaleSheetLayoutView="85" workbookViewId="0">
      <selection activeCell="H112" sqref="H112"/>
    </sheetView>
  </sheetViews>
  <sheetFormatPr defaultRowHeight="15"/>
  <cols>
    <col min="1" max="1" width="9.5703125" style="2" customWidth="1"/>
    <col min="2" max="2" width="12.7109375" style="2" customWidth="1"/>
    <col min="3" max="3" width="15.85546875" style="2" customWidth="1"/>
    <col min="4" max="4" width="96.5703125" style="2" customWidth="1"/>
    <col min="5" max="5" width="11.28515625" style="2" customWidth="1"/>
    <col min="6" max="6" width="13.140625" style="156" customWidth="1"/>
    <col min="7" max="7" width="15.7109375" style="2" customWidth="1"/>
    <col min="8" max="8" width="17.140625" style="2" customWidth="1"/>
    <col min="9" max="9" width="10.28515625" style="2" bestFit="1" customWidth="1"/>
    <col min="10" max="10" width="16.42578125" style="2" customWidth="1"/>
    <col min="11" max="16384" width="9.140625" style="2"/>
  </cols>
  <sheetData>
    <row r="1" spans="1:11" s="1" customFormat="1" ht="22.5" customHeight="1">
      <c r="A1" s="322"/>
      <c r="B1" s="322"/>
      <c r="C1" s="322"/>
      <c r="D1" s="323" t="s">
        <v>0</v>
      </c>
      <c r="E1" s="324" t="s">
        <v>1</v>
      </c>
      <c r="F1" s="324"/>
      <c r="G1" s="324"/>
      <c r="H1" s="324"/>
    </row>
    <row r="2" spans="1:11" s="1" customFormat="1" ht="22.5" customHeight="1">
      <c r="A2" s="322"/>
      <c r="B2" s="322"/>
      <c r="C2" s="322"/>
      <c r="D2" s="323"/>
      <c r="E2" s="324"/>
      <c r="F2" s="324"/>
      <c r="G2" s="324"/>
      <c r="H2" s="324"/>
    </row>
    <row r="3" spans="1:11" s="1" customFormat="1" ht="22.5" customHeight="1">
      <c r="A3" s="322"/>
      <c r="B3" s="322"/>
      <c r="C3" s="322"/>
      <c r="D3" s="323"/>
      <c r="E3" s="324"/>
      <c r="F3" s="324"/>
      <c r="G3" s="324"/>
      <c r="H3" s="324"/>
    </row>
    <row r="4" spans="1:11" s="1" customFormat="1" ht="15.75" customHeight="1">
      <c r="A4" s="322" t="s">
        <v>580</v>
      </c>
      <c r="B4" s="322"/>
      <c r="C4" s="322"/>
      <c r="D4" s="322"/>
      <c r="E4" s="322"/>
      <c r="F4" s="322"/>
      <c r="G4" s="322"/>
      <c r="H4" s="322"/>
    </row>
    <row r="5" spans="1:11" s="1" customFormat="1" ht="28.5" customHeight="1">
      <c r="A5" s="322" t="s">
        <v>405</v>
      </c>
      <c r="B5" s="322"/>
      <c r="C5" s="322"/>
      <c r="D5" s="322"/>
      <c r="E5" s="322"/>
      <c r="F5" s="322"/>
      <c r="G5" s="322"/>
      <c r="H5" s="322"/>
    </row>
    <row r="6" spans="1:11" ht="20.100000000000001" customHeight="1" thickBot="1">
      <c r="A6" s="322"/>
      <c r="B6" s="322"/>
      <c r="C6" s="322"/>
      <c r="D6" s="322"/>
      <c r="E6" s="322"/>
      <c r="F6" s="322"/>
      <c r="G6" s="322"/>
      <c r="H6" s="322"/>
    </row>
    <row r="7" spans="1:11" ht="24" customHeight="1" thickBot="1">
      <c r="A7" s="328" t="s">
        <v>591</v>
      </c>
      <c r="B7" s="329"/>
      <c r="C7" s="330"/>
      <c r="D7" s="5" t="s">
        <v>611</v>
      </c>
      <c r="E7" s="325" t="s">
        <v>617</v>
      </c>
      <c r="F7" s="326"/>
      <c r="G7" s="326"/>
      <c r="H7" s="327"/>
    </row>
    <row r="8" spans="1:11" ht="45.75" customHeight="1" thickBot="1">
      <c r="A8" s="253" t="s">
        <v>2</v>
      </c>
      <c r="B8" s="253" t="s">
        <v>573</v>
      </c>
      <c r="C8" s="253" t="s">
        <v>3</v>
      </c>
      <c r="D8" s="253" t="s">
        <v>4</v>
      </c>
      <c r="E8" s="253" t="s">
        <v>5</v>
      </c>
      <c r="F8" s="254" t="s">
        <v>6</v>
      </c>
      <c r="G8" s="253" t="s">
        <v>7</v>
      </c>
      <c r="H8" s="253" t="s">
        <v>8</v>
      </c>
      <c r="I8" s="209"/>
      <c r="J8" s="209"/>
      <c r="K8" s="209"/>
    </row>
    <row r="9" spans="1:11" ht="20.25" customHeight="1" thickBot="1">
      <c r="A9" s="255" t="s">
        <v>9</v>
      </c>
      <c r="B9" s="320" t="s">
        <v>571</v>
      </c>
      <c r="C9" s="321"/>
      <c r="D9" s="256" t="s">
        <v>10</v>
      </c>
      <c r="E9" s="256"/>
      <c r="F9" s="257"/>
      <c r="G9" s="256"/>
      <c r="H9" s="273">
        <f>SUM(H10:H16)</f>
        <v>12207.582399999999</v>
      </c>
      <c r="I9" s="208">
        <f>H9*23.11%+H9</f>
        <v>15028.754692639999</v>
      </c>
      <c r="J9" s="209"/>
      <c r="K9" s="209"/>
    </row>
    <row r="10" spans="1:11" ht="20.25" customHeight="1">
      <c r="A10" s="218" t="s">
        <v>11</v>
      </c>
      <c r="B10" s="15" t="s">
        <v>426</v>
      </c>
      <c r="C10" s="298" t="s">
        <v>13</v>
      </c>
      <c r="D10" s="14" t="s">
        <v>427</v>
      </c>
      <c r="E10" s="15" t="s">
        <v>14</v>
      </c>
      <c r="F10" s="16">
        <v>37.78</v>
      </c>
      <c r="G10" s="16">
        <f>'ORÇ. GERAL'!G10</f>
        <v>63.08</v>
      </c>
      <c r="H10" s="18">
        <f t="shared" ref="H10:H21" si="0">F10*G10</f>
        <v>2383.1624000000002</v>
      </c>
      <c r="I10" s="209"/>
      <c r="J10" s="209"/>
      <c r="K10" s="209"/>
    </row>
    <row r="11" spans="1:11" ht="20.25" customHeight="1">
      <c r="A11" s="15" t="s">
        <v>15</v>
      </c>
      <c r="B11" s="15" t="s">
        <v>426</v>
      </c>
      <c r="C11" s="19" t="s">
        <v>16</v>
      </c>
      <c r="D11" s="20" t="s">
        <v>518</v>
      </c>
      <c r="E11" s="15" t="s">
        <v>14</v>
      </c>
      <c r="F11" s="16">
        <v>11.62</v>
      </c>
      <c r="G11" s="16">
        <f>'ORÇ. GERAL'!G11</f>
        <v>315.39999999999998</v>
      </c>
      <c r="H11" s="18">
        <f t="shared" si="0"/>
        <v>3664.9479999999994</v>
      </c>
      <c r="I11" s="209"/>
      <c r="J11" s="209"/>
      <c r="K11" s="209"/>
    </row>
    <row r="12" spans="1:11" ht="20.25" customHeight="1">
      <c r="A12" s="15" t="s">
        <v>17</v>
      </c>
      <c r="B12" s="15" t="s">
        <v>426</v>
      </c>
      <c r="C12" s="19" t="s">
        <v>13</v>
      </c>
      <c r="D12" s="20" t="s">
        <v>519</v>
      </c>
      <c r="E12" s="15" t="s">
        <v>14</v>
      </c>
      <c r="F12" s="21">
        <v>16.649999999999999</v>
      </c>
      <c r="G12" s="16">
        <f>'ORÇ. GERAL'!G12</f>
        <v>63.08</v>
      </c>
      <c r="H12" s="18">
        <f t="shared" si="0"/>
        <v>1050.2819999999999</v>
      </c>
      <c r="I12" s="209"/>
      <c r="J12" s="209"/>
      <c r="K12" s="209"/>
    </row>
    <row r="13" spans="1:11" ht="20.25" customHeight="1">
      <c r="A13" s="15" t="s">
        <v>18</v>
      </c>
      <c r="B13" s="15" t="s">
        <v>426</v>
      </c>
      <c r="C13" s="19" t="s">
        <v>16</v>
      </c>
      <c r="D13" s="20" t="s">
        <v>520</v>
      </c>
      <c r="E13" s="15" t="s">
        <v>14</v>
      </c>
      <c r="F13" s="21">
        <v>12.85</v>
      </c>
      <c r="G13" s="16">
        <f>'ORÇ. GERAL'!G13</f>
        <v>315.39999999999998</v>
      </c>
      <c r="H13" s="18">
        <f t="shared" si="0"/>
        <v>4052.8899999999994</v>
      </c>
      <c r="I13" s="209"/>
      <c r="J13" s="209"/>
      <c r="K13" s="209"/>
    </row>
    <row r="14" spans="1:11" ht="20.25" customHeight="1">
      <c r="A14" s="15" t="s">
        <v>19</v>
      </c>
      <c r="B14" s="15" t="s">
        <v>426</v>
      </c>
      <c r="C14" s="22" t="s">
        <v>20</v>
      </c>
      <c r="D14" s="23" t="s">
        <v>428</v>
      </c>
      <c r="E14" s="24" t="s">
        <v>21</v>
      </c>
      <c r="F14" s="25">
        <v>9</v>
      </c>
      <c r="G14" s="16">
        <f>'ORÇ. GERAL'!G14</f>
        <v>17.489999999999998</v>
      </c>
      <c r="H14" s="18">
        <f t="shared" si="0"/>
        <v>157.41</v>
      </c>
      <c r="I14" s="209"/>
      <c r="J14" s="209"/>
      <c r="K14" s="209"/>
    </row>
    <row r="15" spans="1:11" ht="20.25" customHeight="1">
      <c r="A15" s="15" t="s">
        <v>521</v>
      </c>
      <c r="B15" s="24" t="s">
        <v>426</v>
      </c>
      <c r="C15" s="22" t="s">
        <v>16</v>
      </c>
      <c r="D15" s="23" t="s">
        <v>523</v>
      </c>
      <c r="E15" s="24" t="s">
        <v>14</v>
      </c>
      <c r="F15" s="25">
        <v>0.88</v>
      </c>
      <c r="G15" s="16">
        <f>'ORÇ. GERAL'!G15</f>
        <v>315.39999999999998</v>
      </c>
      <c r="H15" s="18">
        <f t="shared" si="0"/>
        <v>277.55199999999996</v>
      </c>
      <c r="I15" s="209"/>
      <c r="J15" s="209"/>
      <c r="K15" s="209"/>
    </row>
    <row r="16" spans="1:11" ht="20.25" customHeight="1" thickBot="1">
      <c r="A16" s="15" t="s">
        <v>522</v>
      </c>
      <c r="B16" s="24" t="s">
        <v>426</v>
      </c>
      <c r="C16" s="19" t="s">
        <v>16</v>
      </c>
      <c r="D16" s="20" t="s">
        <v>524</v>
      </c>
      <c r="E16" s="15" t="s">
        <v>14</v>
      </c>
      <c r="F16" s="21">
        <v>1.97</v>
      </c>
      <c r="G16" s="47">
        <f>'ORÇ. GERAL'!G16</f>
        <v>315.39999999999998</v>
      </c>
      <c r="H16" s="18">
        <f t="shared" si="0"/>
        <v>621.33799999999997</v>
      </c>
      <c r="I16" s="209"/>
      <c r="J16" s="209"/>
      <c r="K16" s="209"/>
    </row>
    <row r="17" spans="1:11" ht="20.25" customHeight="1" thickBot="1">
      <c r="A17" s="255" t="s">
        <v>22</v>
      </c>
      <c r="B17" s="320" t="s">
        <v>571</v>
      </c>
      <c r="C17" s="321"/>
      <c r="D17" s="291" t="s">
        <v>23</v>
      </c>
      <c r="E17" s="255"/>
      <c r="F17" s="259"/>
      <c r="G17" s="301"/>
      <c r="H17" s="273">
        <f>H18+H22</f>
        <v>26268.0936</v>
      </c>
      <c r="I17" s="208">
        <f>H18+H22</f>
        <v>26268.0936</v>
      </c>
      <c r="J17" s="208">
        <f>I17*23.11%+I17</f>
        <v>32338.650030960001</v>
      </c>
      <c r="K17" s="209"/>
    </row>
    <row r="18" spans="1:11" ht="20.25" customHeight="1" thickBot="1">
      <c r="A18" s="255" t="s">
        <v>24</v>
      </c>
      <c r="B18" s="320" t="s">
        <v>571</v>
      </c>
      <c r="C18" s="321"/>
      <c r="D18" s="260" t="s">
        <v>25</v>
      </c>
      <c r="E18" s="255"/>
      <c r="F18" s="258"/>
      <c r="G18" s="302"/>
      <c r="H18" s="258">
        <f>SUM(H19:H21)</f>
        <v>20669.611700000001</v>
      </c>
      <c r="I18" s="208"/>
      <c r="J18" s="209"/>
      <c r="K18" s="209"/>
    </row>
    <row r="19" spans="1:11" ht="20.25" customHeight="1">
      <c r="A19" s="30" t="s">
        <v>24</v>
      </c>
      <c r="B19" s="30" t="s">
        <v>426</v>
      </c>
      <c r="C19" s="31" t="s">
        <v>26</v>
      </c>
      <c r="D19" s="32" t="s">
        <v>429</v>
      </c>
      <c r="E19" s="33" t="s">
        <v>14</v>
      </c>
      <c r="F19" s="16">
        <v>12.23</v>
      </c>
      <c r="G19" s="26">
        <f>'ORÇ. GERAL'!G19</f>
        <v>299.05</v>
      </c>
      <c r="H19" s="35">
        <f t="shared" si="0"/>
        <v>3657.3815000000004</v>
      </c>
      <c r="I19" s="209"/>
      <c r="J19" s="209"/>
      <c r="K19" s="209"/>
    </row>
    <row r="20" spans="1:11" ht="20.25" customHeight="1">
      <c r="A20" s="36" t="s">
        <v>27</v>
      </c>
      <c r="B20" s="36" t="s">
        <v>426</v>
      </c>
      <c r="C20" s="37" t="s">
        <v>28</v>
      </c>
      <c r="D20" s="38" t="s">
        <v>430</v>
      </c>
      <c r="E20" s="39" t="s">
        <v>29</v>
      </c>
      <c r="F20" s="40">
        <v>146.79</v>
      </c>
      <c r="G20" s="16">
        <f>'ORÇ. GERAL'!G20</f>
        <v>67.08</v>
      </c>
      <c r="H20" s="42">
        <f t="shared" si="0"/>
        <v>9846.6731999999993</v>
      </c>
      <c r="I20" s="209"/>
      <c r="J20" s="209"/>
      <c r="K20" s="209"/>
    </row>
    <row r="21" spans="1:11" ht="20.25" customHeight="1" thickBot="1">
      <c r="A21" s="43" t="s">
        <v>30</v>
      </c>
      <c r="B21" s="198" t="s">
        <v>426</v>
      </c>
      <c r="C21" s="44" t="s">
        <v>31</v>
      </c>
      <c r="D21" s="45" t="s">
        <v>431</v>
      </c>
      <c r="E21" s="46" t="s">
        <v>12</v>
      </c>
      <c r="F21" s="47">
        <v>1100.7</v>
      </c>
      <c r="G21" s="48">
        <f>'ORÇ. GERAL'!G21</f>
        <v>6.51</v>
      </c>
      <c r="H21" s="49">
        <f t="shared" si="0"/>
        <v>7165.5569999999998</v>
      </c>
      <c r="I21" s="209"/>
      <c r="J21" s="209"/>
      <c r="K21" s="209"/>
    </row>
    <row r="22" spans="1:11" ht="20.25" customHeight="1" thickBot="1">
      <c r="A22" s="255" t="s">
        <v>32</v>
      </c>
      <c r="B22" s="320" t="s">
        <v>571</v>
      </c>
      <c r="C22" s="321"/>
      <c r="D22" s="260" t="s">
        <v>33</v>
      </c>
      <c r="E22" s="255"/>
      <c r="F22" s="258"/>
      <c r="G22" s="302"/>
      <c r="H22" s="258">
        <f>SUM(H23:H25)</f>
        <v>5598.4819000000007</v>
      </c>
      <c r="I22" s="209"/>
      <c r="J22" s="209"/>
      <c r="K22" s="209"/>
    </row>
    <row r="23" spans="1:11" ht="20.25" customHeight="1">
      <c r="A23" s="50" t="s">
        <v>34</v>
      </c>
      <c r="B23" s="50" t="s">
        <v>426</v>
      </c>
      <c r="C23" s="31" t="s">
        <v>26</v>
      </c>
      <c r="D23" s="32" t="s">
        <v>429</v>
      </c>
      <c r="E23" s="33" t="s">
        <v>14</v>
      </c>
      <c r="F23" s="16">
        <v>3.19</v>
      </c>
      <c r="G23" s="26">
        <f>'ORÇ. GERAL'!G23</f>
        <v>299.05</v>
      </c>
      <c r="H23" s="35">
        <f t="shared" ref="H23:H25" si="1">F23*G23</f>
        <v>953.96950000000004</v>
      </c>
      <c r="I23" s="209"/>
      <c r="J23" s="209"/>
      <c r="K23" s="209"/>
    </row>
    <row r="24" spans="1:11" ht="20.25" customHeight="1">
      <c r="A24" s="51" t="s">
        <v>35</v>
      </c>
      <c r="B24" s="51" t="s">
        <v>426</v>
      </c>
      <c r="C24" s="37" t="s">
        <v>28</v>
      </c>
      <c r="D24" s="38" t="s">
        <v>430</v>
      </c>
      <c r="E24" s="39" t="s">
        <v>29</v>
      </c>
      <c r="F24" s="40">
        <v>38.28</v>
      </c>
      <c r="G24" s="16">
        <f>'ORÇ. GERAL'!G24</f>
        <v>67.08</v>
      </c>
      <c r="H24" s="42">
        <f t="shared" si="1"/>
        <v>2567.8224</v>
      </c>
      <c r="I24" s="209"/>
      <c r="J24" s="209"/>
      <c r="K24" s="209"/>
    </row>
    <row r="25" spans="1:11" ht="20.25" customHeight="1" thickBot="1">
      <c r="A25" s="52" t="s">
        <v>36</v>
      </c>
      <c r="B25" s="51" t="s">
        <v>426</v>
      </c>
      <c r="C25" s="44" t="s">
        <v>31</v>
      </c>
      <c r="D25" s="45" t="s">
        <v>431</v>
      </c>
      <c r="E25" s="46" t="s">
        <v>12</v>
      </c>
      <c r="F25" s="47">
        <v>319</v>
      </c>
      <c r="G25" s="47">
        <f>'ORÇ. GERAL'!G25</f>
        <v>6.51</v>
      </c>
      <c r="H25" s="49">
        <f t="shared" si="1"/>
        <v>2076.69</v>
      </c>
      <c r="I25" s="209"/>
      <c r="J25" s="209"/>
      <c r="K25" s="209"/>
    </row>
    <row r="26" spans="1:11" ht="20.25" customHeight="1" thickBot="1">
      <c r="A26" s="255" t="s">
        <v>37</v>
      </c>
      <c r="B26" s="320" t="s">
        <v>571</v>
      </c>
      <c r="C26" s="321"/>
      <c r="D26" s="256" t="s">
        <v>38</v>
      </c>
      <c r="E26" s="261"/>
      <c r="F26" s="258"/>
      <c r="G26" s="302"/>
      <c r="H26" s="273">
        <f>H28+H32+H36+H40+H44+H48+H52+H56</f>
        <v>43896.738149999997</v>
      </c>
      <c r="I26" s="208">
        <f>H28+H32+H36+H40+H44+H48+H52+H56</f>
        <v>43896.738149999997</v>
      </c>
      <c r="J26" s="208">
        <f>I26*23.11%+I26</f>
        <v>54041.274336464994</v>
      </c>
      <c r="K26" s="209"/>
    </row>
    <row r="27" spans="1:11" ht="20.25" customHeight="1" thickBot="1">
      <c r="A27" s="255" t="s">
        <v>39</v>
      </c>
      <c r="B27" s="320" t="s">
        <v>571</v>
      </c>
      <c r="C27" s="321"/>
      <c r="D27" s="256" t="s">
        <v>40</v>
      </c>
      <c r="E27" s="261"/>
      <c r="F27" s="258"/>
      <c r="G27" s="304"/>
      <c r="H27" s="262"/>
      <c r="I27" s="209"/>
      <c r="J27" s="209"/>
      <c r="K27" s="209"/>
    </row>
    <row r="28" spans="1:11" ht="20.25" customHeight="1" thickBot="1">
      <c r="A28" s="255" t="s">
        <v>41</v>
      </c>
      <c r="B28" s="320" t="s">
        <v>571</v>
      </c>
      <c r="C28" s="321"/>
      <c r="D28" s="256" t="s">
        <v>42</v>
      </c>
      <c r="E28" s="261"/>
      <c r="F28" s="258"/>
      <c r="G28" s="302"/>
      <c r="H28" s="263">
        <f>H29+H30+H31</f>
        <v>5686.2323999999999</v>
      </c>
      <c r="I28" s="209"/>
      <c r="J28" s="209"/>
      <c r="K28" s="209"/>
    </row>
    <row r="29" spans="1:11" ht="20.25" customHeight="1">
      <c r="A29" s="56" t="s">
        <v>43</v>
      </c>
      <c r="B29" s="56" t="s">
        <v>426</v>
      </c>
      <c r="C29" s="57" t="s">
        <v>26</v>
      </c>
      <c r="D29" s="58" t="s">
        <v>429</v>
      </c>
      <c r="E29" s="33" t="s">
        <v>14</v>
      </c>
      <c r="F29" s="59">
        <v>3.24</v>
      </c>
      <c r="G29" s="26">
        <f>'ORÇ. GERAL'!G29</f>
        <v>299.05</v>
      </c>
      <c r="H29" s="26">
        <f>F29*G29</f>
        <v>968.92200000000014</v>
      </c>
      <c r="I29" s="209"/>
      <c r="J29" s="209"/>
      <c r="K29" s="209"/>
    </row>
    <row r="30" spans="1:11" ht="20.25" customHeight="1">
      <c r="A30" s="56" t="s">
        <v>44</v>
      </c>
      <c r="B30" s="56" t="s">
        <v>426</v>
      </c>
      <c r="C30" s="60" t="s">
        <v>28</v>
      </c>
      <c r="D30" s="61" t="s">
        <v>430</v>
      </c>
      <c r="E30" s="62" t="s">
        <v>29</v>
      </c>
      <c r="F30" s="63">
        <v>38.880000000000003</v>
      </c>
      <c r="G30" s="16">
        <f>'ORÇ. GERAL'!G30</f>
        <v>67.08</v>
      </c>
      <c r="H30" s="16">
        <f t="shared" ref="H30:H35" si="2">F30*G30</f>
        <v>2608.0704000000001</v>
      </c>
      <c r="I30" s="209"/>
      <c r="J30" s="209"/>
      <c r="K30" s="209"/>
    </row>
    <row r="31" spans="1:11" ht="20.25" customHeight="1" thickBot="1">
      <c r="A31" s="56" t="s">
        <v>45</v>
      </c>
      <c r="B31" s="56" t="s">
        <v>426</v>
      </c>
      <c r="C31" s="60" t="s">
        <v>31</v>
      </c>
      <c r="D31" s="64" t="s">
        <v>431</v>
      </c>
      <c r="E31" s="62" t="s">
        <v>12</v>
      </c>
      <c r="F31" s="63">
        <v>324</v>
      </c>
      <c r="G31" s="48">
        <f>'ORÇ. GERAL'!G31</f>
        <v>6.51</v>
      </c>
      <c r="H31" s="47">
        <f t="shared" si="2"/>
        <v>2109.2399999999998</v>
      </c>
      <c r="I31" s="209"/>
      <c r="J31" s="209"/>
      <c r="K31" s="209"/>
    </row>
    <row r="32" spans="1:11" ht="20.25" customHeight="1" thickBot="1">
      <c r="A32" s="255" t="s">
        <v>46</v>
      </c>
      <c r="B32" s="320" t="s">
        <v>571</v>
      </c>
      <c r="C32" s="321"/>
      <c r="D32" s="256" t="s">
        <v>47</v>
      </c>
      <c r="E32" s="261"/>
      <c r="F32" s="258"/>
      <c r="G32" s="302"/>
      <c r="H32" s="258">
        <f>H33+H34+H35</f>
        <v>6133.7599499999997</v>
      </c>
      <c r="I32" s="209"/>
      <c r="J32" s="209"/>
      <c r="K32" s="209"/>
    </row>
    <row r="33" spans="1:11" ht="20.25" customHeight="1">
      <c r="A33" s="65" t="s">
        <v>48</v>
      </c>
      <c r="B33" s="199" t="s">
        <v>426</v>
      </c>
      <c r="C33" s="57" t="s">
        <v>26</v>
      </c>
      <c r="D33" s="58" t="s">
        <v>429</v>
      </c>
      <c r="E33" s="46" t="s">
        <v>14</v>
      </c>
      <c r="F33" s="67">
        <v>3.4950000000000001</v>
      </c>
      <c r="G33" s="26">
        <f>'ORÇ. GERAL'!G33</f>
        <v>299.05</v>
      </c>
      <c r="H33" s="47">
        <f t="shared" si="2"/>
        <v>1045.17975</v>
      </c>
      <c r="I33" s="209"/>
      <c r="J33" s="209"/>
      <c r="K33" s="209"/>
    </row>
    <row r="34" spans="1:11" ht="20.25" customHeight="1">
      <c r="A34" s="65" t="s">
        <v>49</v>
      </c>
      <c r="B34" s="65" t="s">
        <v>426</v>
      </c>
      <c r="C34" s="60" t="s">
        <v>28</v>
      </c>
      <c r="D34" s="61" t="s">
        <v>430</v>
      </c>
      <c r="E34" s="62" t="s">
        <v>29</v>
      </c>
      <c r="F34" s="63">
        <v>41.94</v>
      </c>
      <c r="G34" s="16">
        <f>'ORÇ. GERAL'!G34</f>
        <v>67.08</v>
      </c>
      <c r="H34" s="16">
        <f t="shared" si="2"/>
        <v>2813.3352</v>
      </c>
      <c r="I34" s="209"/>
      <c r="J34" s="209"/>
      <c r="K34" s="209"/>
    </row>
    <row r="35" spans="1:11" ht="20.25" customHeight="1" thickBot="1">
      <c r="A35" s="65" t="s">
        <v>50</v>
      </c>
      <c r="B35" s="65" t="s">
        <v>426</v>
      </c>
      <c r="C35" s="60" t="s">
        <v>31</v>
      </c>
      <c r="D35" s="64" t="s">
        <v>431</v>
      </c>
      <c r="E35" s="62" t="s">
        <v>12</v>
      </c>
      <c r="F35" s="63">
        <v>349.5</v>
      </c>
      <c r="G35" s="48">
        <f>'ORÇ. GERAL'!G35</f>
        <v>6.51</v>
      </c>
      <c r="H35" s="47">
        <f t="shared" si="2"/>
        <v>2275.2449999999999</v>
      </c>
      <c r="I35" s="209"/>
      <c r="J35" s="209"/>
      <c r="K35" s="209"/>
    </row>
    <row r="36" spans="1:11" ht="20.25" customHeight="1" thickBot="1">
      <c r="A36" s="255" t="s">
        <v>51</v>
      </c>
      <c r="B36" s="320" t="s">
        <v>571</v>
      </c>
      <c r="C36" s="321"/>
      <c r="D36" s="256" t="s">
        <v>52</v>
      </c>
      <c r="E36" s="261"/>
      <c r="F36" s="258"/>
      <c r="G36" s="302"/>
      <c r="H36" s="258">
        <f>H37+H38+H39</f>
        <v>6138.5101999999997</v>
      </c>
      <c r="I36" s="209"/>
      <c r="J36" s="209"/>
      <c r="K36" s="209"/>
    </row>
    <row r="37" spans="1:11" ht="20.25" customHeight="1">
      <c r="A37" s="65" t="s">
        <v>53</v>
      </c>
      <c r="B37" s="199" t="s">
        <v>426</v>
      </c>
      <c r="C37" s="57" t="s">
        <v>26</v>
      </c>
      <c r="D37" s="58" t="s">
        <v>429</v>
      </c>
      <c r="E37" s="46" t="s">
        <v>14</v>
      </c>
      <c r="F37" s="67">
        <v>3.5</v>
      </c>
      <c r="G37" s="26">
        <f>'ORÇ. GERAL'!G37</f>
        <v>299.05</v>
      </c>
      <c r="H37" s="47">
        <f t="shared" ref="H37:H39" si="3">F37*G37</f>
        <v>1046.675</v>
      </c>
      <c r="I37" s="209"/>
      <c r="J37" s="209"/>
      <c r="K37" s="209"/>
    </row>
    <row r="38" spans="1:11" ht="20.25" customHeight="1">
      <c r="A38" s="65" t="s">
        <v>54</v>
      </c>
      <c r="B38" s="65" t="s">
        <v>426</v>
      </c>
      <c r="C38" s="60" t="s">
        <v>28</v>
      </c>
      <c r="D38" s="61" t="s">
        <v>430</v>
      </c>
      <c r="E38" s="62" t="s">
        <v>29</v>
      </c>
      <c r="F38" s="63">
        <v>41.94</v>
      </c>
      <c r="G38" s="16">
        <f>'ORÇ. GERAL'!G38</f>
        <v>67.08</v>
      </c>
      <c r="H38" s="16">
        <f t="shared" si="3"/>
        <v>2813.3352</v>
      </c>
      <c r="I38" s="209"/>
      <c r="J38" s="209"/>
      <c r="K38" s="209"/>
    </row>
    <row r="39" spans="1:11" ht="20.25" customHeight="1" thickBot="1">
      <c r="A39" s="65" t="s">
        <v>55</v>
      </c>
      <c r="B39" s="65" t="s">
        <v>426</v>
      </c>
      <c r="C39" s="60" t="s">
        <v>31</v>
      </c>
      <c r="D39" s="64" t="s">
        <v>431</v>
      </c>
      <c r="E39" s="62" t="s">
        <v>12</v>
      </c>
      <c r="F39" s="63">
        <v>350</v>
      </c>
      <c r="G39" s="48">
        <f>'ORÇ. GERAL'!G39</f>
        <v>6.51</v>
      </c>
      <c r="H39" s="47">
        <f t="shared" si="3"/>
        <v>2278.5</v>
      </c>
      <c r="I39" s="209"/>
      <c r="J39" s="209"/>
      <c r="K39" s="209"/>
    </row>
    <row r="40" spans="1:11" ht="20.25" customHeight="1" thickBot="1">
      <c r="A40" s="255" t="s">
        <v>56</v>
      </c>
      <c r="B40" s="320" t="s">
        <v>571</v>
      </c>
      <c r="C40" s="321"/>
      <c r="D40" s="256" t="s">
        <v>57</v>
      </c>
      <c r="E40" s="261"/>
      <c r="F40" s="258"/>
      <c r="G40" s="302"/>
      <c r="H40" s="258">
        <f>H41+H42</f>
        <v>12740.7983</v>
      </c>
      <c r="I40" s="209"/>
      <c r="J40" s="209"/>
      <c r="K40" s="209"/>
    </row>
    <row r="41" spans="1:11" ht="20.25" customHeight="1">
      <c r="A41" s="65" t="s">
        <v>58</v>
      </c>
      <c r="B41" s="65" t="s">
        <v>426</v>
      </c>
      <c r="C41" s="68" t="s">
        <v>59</v>
      </c>
      <c r="D41" s="66" t="s">
        <v>432</v>
      </c>
      <c r="E41" s="46" t="s">
        <v>29</v>
      </c>
      <c r="F41" s="67">
        <v>126.08</v>
      </c>
      <c r="G41" s="26">
        <f>'ORÇ. GERAL'!G41</f>
        <v>97.31</v>
      </c>
      <c r="H41" s="47">
        <f t="shared" ref="H41:H42" si="4">F41*G41</f>
        <v>12268.844800000001</v>
      </c>
      <c r="I41" s="209"/>
      <c r="J41" s="209"/>
      <c r="K41" s="209"/>
    </row>
    <row r="42" spans="1:11" ht="20.25" customHeight="1" thickBot="1">
      <c r="A42" s="65" t="s">
        <v>60</v>
      </c>
      <c r="B42" s="65" t="s">
        <v>426</v>
      </c>
      <c r="C42" s="68" t="s">
        <v>59</v>
      </c>
      <c r="D42" s="66" t="s">
        <v>433</v>
      </c>
      <c r="E42" s="46" t="s">
        <v>29</v>
      </c>
      <c r="F42" s="67">
        <v>4.8499999999999996</v>
      </c>
      <c r="G42" s="48">
        <f>'ORÇ. GERAL'!G42</f>
        <v>97.31</v>
      </c>
      <c r="H42" s="47">
        <f t="shared" si="4"/>
        <v>471.95349999999996</v>
      </c>
      <c r="I42" s="209"/>
      <c r="J42" s="209"/>
      <c r="K42" s="209"/>
    </row>
    <row r="43" spans="1:11" ht="20.25" customHeight="1" thickBot="1">
      <c r="A43" s="255" t="s">
        <v>61</v>
      </c>
      <c r="B43" s="320" t="s">
        <v>571</v>
      </c>
      <c r="C43" s="321"/>
      <c r="D43" s="256" t="s">
        <v>62</v>
      </c>
      <c r="E43" s="261"/>
      <c r="F43" s="258"/>
      <c r="G43" s="302"/>
      <c r="H43" s="255"/>
      <c r="I43" s="209"/>
      <c r="J43" s="209"/>
      <c r="K43" s="209"/>
    </row>
    <row r="44" spans="1:11" ht="20.25" customHeight="1" thickBot="1">
      <c r="A44" s="255" t="s">
        <v>63</v>
      </c>
      <c r="B44" s="320" t="s">
        <v>571</v>
      </c>
      <c r="C44" s="321"/>
      <c r="D44" s="256" t="s">
        <v>42</v>
      </c>
      <c r="E44" s="261"/>
      <c r="F44" s="258"/>
      <c r="G44" s="302"/>
      <c r="H44" s="263">
        <f>H45+H46+H47</f>
        <v>2369.2635</v>
      </c>
      <c r="I44" s="209"/>
      <c r="J44" s="209"/>
      <c r="K44" s="209"/>
    </row>
    <row r="45" spans="1:11" ht="20.25" customHeight="1">
      <c r="A45" s="56" t="s">
        <v>64</v>
      </c>
      <c r="B45" s="56" t="s">
        <v>426</v>
      </c>
      <c r="C45" s="57" t="s">
        <v>26</v>
      </c>
      <c r="D45" s="58" t="s">
        <v>429</v>
      </c>
      <c r="E45" s="33" t="s">
        <v>14</v>
      </c>
      <c r="F45" s="59">
        <v>1.35</v>
      </c>
      <c r="G45" s="26">
        <f>'ORÇ. GERAL'!G45</f>
        <v>299.05</v>
      </c>
      <c r="H45" s="26">
        <f>F45*G45</f>
        <v>403.71750000000003</v>
      </c>
      <c r="I45" s="209"/>
      <c r="J45" s="209"/>
      <c r="K45" s="209"/>
    </row>
    <row r="46" spans="1:11" ht="20.25" customHeight="1">
      <c r="A46" s="56" t="s">
        <v>65</v>
      </c>
      <c r="B46" s="56" t="s">
        <v>426</v>
      </c>
      <c r="C46" s="60" t="s">
        <v>28</v>
      </c>
      <c r="D46" s="61" t="s">
        <v>430</v>
      </c>
      <c r="E46" s="62" t="s">
        <v>29</v>
      </c>
      <c r="F46" s="63">
        <v>16.2</v>
      </c>
      <c r="G46" s="16">
        <f>'ORÇ. GERAL'!G46</f>
        <v>67.08</v>
      </c>
      <c r="H46" s="16">
        <f t="shared" ref="H46:H47" si="5">F46*G46</f>
        <v>1086.6959999999999</v>
      </c>
      <c r="I46" s="209"/>
      <c r="J46" s="209"/>
      <c r="K46" s="209"/>
    </row>
    <row r="47" spans="1:11" ht="20.25" customHeight="1" thickBot="1">
      <c r="A47" s="56" t="s">
        <v>66</v>
      </c>
      <c r="B47" s="56" t="s">
        <v>426</v>
      </c>
      <c r="C47" s="60" t="s">
        <v>31</v>
      </c>
      <c r="D47" s="64" t="s">
        <v>431</v>
      </c>
      <c r="E47" s="62" t="s">
        <v>12</v>
      </c>
      <c r="F47" s="63">
        <v>135</v>
      </c>
      <c r="G47" s="48">
        <f>'ORÇ. GERAL'!G47</f>
        <v>6.51</v>
      </c>
      <c r="H47" s="47">
        <f t="shared" si="5"/>
        <v>878.85</v>
      </c>
      <c r="I47" s="209"/>
      <c r="J47" s="209"/>
      <c r="K47" s="209"/>
    </row>
    <row r="48" spans="1:11" ht="20.25" customHeight="1" thickBot="1">
      <c r="A48" s="255" t="s">
        <v>67</v>
      </c>
      <c r="B48" s="320" t="s">
        <v>571</v>
      </c>
      <c r="C48" s="321"/>
      <c r="D48" s="256" t="s">
        <v>68</v>
      </c>
      <c r="E48" s="261"/>
      <c r="F48" s="258"/>
      <c r="G48" s="302"/>
      <c r="H48" s="258">
        <f>H49+H50+H51</f>
        <v>1196.0899999999999</v>
      </c>
      <c r="I48" s="209"/>
      <c r="J48" s="209"/>
      <c r="K48" s="209"/>
    </row>
    <row r="49" spans="1:11" ht="20.25" customHeight="1">
      <c r="A49" s="65" t="s">
        <v>69</v>
      </c>
      <c r="B49" s="199" t="s">
        <v>426</v>
      </c>
      <c r="C49" s="57" t="s">
        <v>26</v>
      </c>
      <c r="D49" s="58" t="s">
        <v>429</v>
      </c>
      <c r="E49" s="46" t="s">
        <v>14</v>
      </c>
      <c r="F49" s="67">
        <v>0.68</v>
      </c>
      <c r="G49" s="26">
        <f>'ORÇ. GERAL'!G49</f>
        <v>299.05</v>
      </c>
      <c r="H49" s="47">
        <f t="shared" ref="H49:H51" si="6">F49*G49</f>
        <v>203.35400000000001</v>
      </c>
      <c r="I49" s="209"/>
      <c r="J49" s="209"/>
      <c r="K49" s="209"/>
    </row>
    <row r="50" spans="1:11" ht="20.25" customHeight="1">
      <c r="A50" s="65" t="s">
        <v>70</v>
      </c>
      <c r="B50" s="65" t="s">
        <v>426</v>
      </c>
      <c r="C50" s="60" t="s">
        <v>28</v>
      </c>
      <c r="D50" s="61" t="s">
        <v>430</v>
      </c>
      <c r="E50" s="62" t="s">
        <v>29</v>
      </c>
      <c r="F50" s="63">
        <v>8.1999999999999993</v>
      </c>
      <c r="G50" s="16">
        <f>'ORÇ. GERAL'!G50</f>
        <v>67.08</v>
      </c>
      <c r="H50" s="16">
        <f t="shared" si="6"/>
        <v>550.05599999999993</v>
      </c>
      <c r="I50" s="209"/>
      <c r="J50" s="209"/>
      <c r="K50" s="209"/>
    </row>
    <row r="51" spans="1:11" ht="20.25" customHeight="1" thickBot="1">
      <c r="A51" s="65" t="s">
        <v>71</v>
      </c>
      <c r="B51" s="65" t="s">
        <v>426</v>
      </c>
      <c r="C51" s="60" t="s">
        <v>31</v>
      </c>
      <c r="D51" s="64" t="s">
        <v>431</v>
      </c>
      <c r="E51" s="62" t="s">
        <v>12</v>
      </c>
      <c r="F51" s="63">
        <v>68</v>
      </c>
      <c r="G51" s="47">
        <f>'ORÇ. GERAL'!G51</f>
        <v>6.51</v>
      </c>
      <c r="H51" s="47">
        <f t="shared" si="6"/>
        <v>442.68</v>
      </c>
      <c r="I51" s="209"/>
      <c r="J51" s="209"/>
      <c r="K51" s="209"/>
    </row>
    <row r="52" spans="1:11" ht="20.25" customHeight="1" thickBot="1">
      <c r="A52" s="255" t="s">
        <v>72</v>
      </c>
      <c r="B52" s="320" t="s">
        <v>571</v>
      </c>
      <c r="C52" s="321"/>
      <c r="D52" s="256" t="s">
        <v>73</v>
      </c>
      <c r="E52" s="261"/>
      <c r="F52" s="258"/>
      <c r="G52" s="302"/>
      <c r="H52" s="258">
        <f>H53+H54+H55</f>
        <v>1607.9011999999998</v>
      </c>
      <c r="I52" s="209"/>
      <c r="J52" s="209"/>
      <c r="K52" s="209"/>
    </row>
    <row r="53" spans="1:11" ht="20.25" customHeight="1">
      <c r="A53" s="65" t="s">
        <v>74</v>
      </c>
      <c r="B53" s="199" t="s">
        <v>426</v>
      </c>
      <c r="C53" s="57" t="s">
        <v>26</v>
      </c>
      <c r="D53" s="58" t="s">
        <v>429</v>
      </c>
      <c r="E53" s="46" t="s">
        <v>14</v>
      </c>
      <c r="F53" s="67">
        <v>0.92</v>
      </c>
      <c r="G53" s="26">
        <f>'ORÇ. GERAL'!G53</f>
        <v>299.05</v>
      </c>
      <c r="H53" s="47">
        <f t="shared" ref="H53:H55" si="7">F53*G53</f>
        <v>275.12600000000003</v>
      </c>
      <c r="I53" s="209"/>
      <c r="J53" s="209"/>
      <c r="K53" s="209"/>
    </row>
    <row r="54" spans="1:11" ht="20.25" customHeight="1">
      <c r="A54" s="65" t="s">
        <v>75</v>
      </c>
      <c r="B54" s="65" t="s">
        <v>426</v>
      </c>
      <c r="C54" s="60" t="s">
        <v>28</v>
      </c>
      <c r="D54" s="61" t="s">
        <v>430</v>
      </c>
      <c r="E54" s="62" t="s">
        <v>29</v>
      </c>
      <c r="F54" s="63">
        <v>10.94</v>
      </c>
      <c r="G54" s="16">
        <f>'ORÇ. GERAL'!G54</f>
        <v>67.08</v>
      </c>
      <c r="H54" s="16">
        <f t="shared" si="7"/>
        <v>733.85519999999997</v>
      </c>
      <c r="I54" s="209"/>
      <c r="J54" s="209"/>
      <c r="K54" s="209"/>
    </row>
    <row r="55" spans="1:11" ht="20.25" customHeight="1" thickBot="1">
      <c r="A55" s="65" t="s">
        <v>76</v>
      </c>
      <c r="B55" s="65" t="s">
        <v>426</v>
      </c>
      <c r="C55" s="60" t="s">
        <v>31</v>
      </c>
      <c r="D55" s="64" t="s">
        <v>431</v>
      </c>
      <c r="E55" s="62" t="s">
        <v>12</v>
      </c>
      <c r="F55" s="63">
        <v>92</v>
      </c>
      <c r="G55" s="47">
        <f>'ORÇ. GERAL'!G55</f>
        <v>6.51</v>
      </c>
      <c r="H55" s="47">
        <f t="shared" si="7"/>
        <v>598.91999999999996</v>
      </c>
      <c r="I55" s="209"/>
      <c r="J55" s="209"/>
      <c r="K55" s="209"/>
    </row>
    <row r="56" spans="1:11" ht="20.25" customHeight="1" thickBot="1">
      <c r="A56" s="255" t="s">
        <v>77</v>
      </c>
      <c r="B56" s="320" t="s">
        <v>571</v>
      </c>
      <c r="C56" s="321"/>
      <c r="D56" s="256" t="s">
        <v>57</v>
      </c>
      <c r="E56" s="261"/>
      <c r="F56" s="258"/>
      <c r="G56" s="302"/>
      <c r="H56" s="258">
        <f>H57</f>
        <v>8024.1825999999992</v>
      </c>
      <c r="I56" s="209"/>
      <c r="J56" s="209"/>
      <c r="K56" s="209"/>
    </row>
    <row r="57" spans="1:11" ht="20.25" customHeight="1" thickBot="1">
      <c r="A57" s="65" t="s">
        <v>78</v>
      </c>
      <c r="B57" s="65" t="s">
        <v>426</v>
      </c>
      <c r="C57" s="68" t="s">
        <v>59</v>
      </c>
      <c r="D57" s="66" t="s">
        <v>432</v>
      </c>
      <c r="E57" s="46" t="s">
        <v>29</v>
      </c>
      <c r="F57" s="67">
        <v>82.46</v>
      </c>
      <c r="G57" s="303">
        <f>'ORÇ. GERAL'!G57</f>
        <v>97.31</v>
      </c>
      <c r="H57" s="47">
        <f t="shared" ref="H57" si="8">F57*G57</f>
        <v>8024.1825999999992</v>
      </c>
      <c r="I57" s="209"/>
      <c r="J57" s="209"/>
      <c r="K57" s="209"/>
    </row>
    <row r="58" spans="1:11" ht="20.25" customHeight="1" thickBot="1">
      <c r="A58" s="255" t="s">
        <v>79</v>
      </c>
      <c r="B58" s="320" t="s">
        <v>571</v>
      </c>
      <c r="C58" s="321"/>
      <c r="D58" s="256" t="s">
        <v>80</v>
      </c>
      <c r="E58" s="261"/>
      <c r="F58" s="258"/>
      <c r="G58" s="302"/>
      <c r="H58" s="273">
        <f>H59+H60+H61</f>
        <v>20645.764199999998</v>
      </c>
      <c r="I58" s="208">
        <f>H58</f>
        <v>20645.764199999998</v>
      </c>
      <c r="J58" s="208">
        <f>I58*23.11%+I58</f>
        <v>25417.000306619997</v>
      </c>
      <c r="K58" s="209"/>
    </row>
    <row r="59" spans="1:11" ht="20.25" customHeight="1">
      <c r="A59" s="70" t="s">
        <v>81</v>
      </c>
      <c r="B59" s="70" t="s">
        <v>426</v>
      </c>
      <c r="C59" s="71" t="s">
        <v>82</v>
      </c>
      <c r="D59" s="72" t="s">
        <v>434</v>
      </c>
      <c r="E59" s="73" t="s">
        <v>29</v>
      </c>
      <c r="F59" s="59">
        <v>174.75</v>
      </c>
      <c r="G59" s="26">
        <f>'ORÇ. GERAL'!G59</f>
        <v>53.98</v>
      </c>
      <c r="H59" s="75">
        <f>F59*G59</f>
        <v>9433.0049999999992</v>
      </c>
      <c r="I59" s="209"/>
      <c r="J59" s="209"/>
      <c r="K59" s="209"/>
    </row>
    <row r="60" spans="1:11" ht="20.25" customHeight="1">
      <c r="A60" s="56" t="s">
        <v>83</v>
      </c>
      <c r="B60" s="56" t="s">
        <v>426</v>
      </c>
      <c r="C60" s="60" t="s">
        <v>84</v>
      </c>
      <c r="D60" s="64" t="s">
        <v>435</v>
      </c>
      <c r="E60" s="62" t="s">
        <v>29</v>
      </c>
      <c r="F60" s="63">
        <v>39.96</v>
      </c>
      <c r="G60" s="16">
        <f>'ORÇ. GERAL'!G60</f>
        <v>178.07</v>
      </c>
      <c r="H60" s="16">
        <f t="shared" ref="H60:H61" si="9">F60*G60</f>
        <v>7115.6772000000001</v>
      </c>
      <c r="I60" s="209"/>
      <c r="J60" s="209"/>
      <c r="K60" s="209"/>
    </row>
    <row r="61" spans="1:11" ht="20.25" customHeight="1" thickBot="1">
      <c r="A61" s="56" t="s">
        <v>85</v>
      </c>
      <c r="B61" s="56" t="s">
        <v>426</v>
      </c>
      <c r="C61" s="60" t="s">
        <v>82</v>
      </c>
      <c r="D61" s="72" t="s">
        <v>436</v>
      </c>
      <c r="E61" s="62" t="s">
        <v>29</v>
      </c>
      <c r="F61" s="63">
        <v>75.900000000000006</v>
      </c>
      <c r="G61" s="47">
        <f>'ORÇ. GERAL'!G61</f>
        <v>53.98</v>
      </c>
      <c r="H61" s="16">
        <f t="shared" si="9"/>
        <v>4097.0820000000003</v>
      </c>
      <c r="I61" s="209"/>
      <c r="J61" s="209"/>
      <c r="K61" s="209"/>
    </row>
    <row r="62" spans="1:11" ht="20.25" customHeight="1" thickBot="1">
      <c r="A62" s="255" t="s">
        <v>86</v>
      </c>
      <c r="B62" s="320" t="s">
        <v>571</v>
      </c>
      <c r="C62" s="321"/>
      <c r="D62" s="256" t="s">
        <v>87</v>
      </c>
      <c r="E62" s="261"/>
      <c r="F62" s="258"/>
      <c r="G62" s="302"/>
      <c r="H62" s="273">
        <f>H63+H67+H71+H75</f>
        <v>29286.341</v>
      </c>
      <c r="I62" s="208">
        <f>H63+H67+H71+H75</f>
        <v>29286.341</v>
      </c>
      <c r="J62" s="208">
        <f>I62*23.11%+I62</f>
        <v>36054.414405100004</v>
      </c>
      <c r="K62" s="209"/>
    </row>
    <row r="63" spans="1:11" ht="20.25" customHeight="1" thickBot="1">
      <c r="A63" s="255" t="s">
        <v>88</v>
      </c>
      <c r="B63" s="320" t="s">
        <v>571</v>
      </c>
      <c r="C63" s="321"/>
      <c r="D63" s="256" t="s">
        <v>89</v>
      </c>
      <c r="E63" s="261"/>
      <c r="F63" s="258"/>
      <c r="G63" s="302"/>
      <c r="H63" s="263">
        <f>H64+H65+H66</f>
        <v>21847.245000000003</v>
      </c>
      <c r="I63" s="209"/>
      <c r="J63" s="209"/>
      <c r="K63" s="209"/>
    </row>
    <row r="64" spans="1:11" ht="20.25" customHeight="1">
      <c r="A64" s="56" t="s">
        <v>90</v>
      </c>
      <c r="B64" s="56" t="s">
        <v>426</v>
      </c>
      <c r="C64" s="57" t="s">
        <v>91</v>
      </c>
      <c r="D64" s="58" t="s">
        <v>437</v>
      </c>
      <c r="E64" s="33" t="s">
        <v>29</v>
      </c>
      <c r="F64" s="59">
        <v>349.5</v>
      </c>
      <c r="G64" s="26">
        <f>'ORÇ. GERAL'!G64</f>
        <v>5.1100000000000003</v>
      </c>
      <c r="H64" s="16">
        <f t="shared" ref="H64:H66" si="10">F64*G64</f>
        <v>1785.9450000000002</v>
      </c>
      <c r="I64" s="209"/>
      <c r="J64" s="209"/>
      <c r="K64" s="209"/>
    </row>
    <row r="65" spans="1:11" ht="20.25" customHeight="1">
      <c r="A65" s="70" t="s">
        <v>92</v>
      </c>
      <c r="B65" s="70" t="s">
        <v>426</v>
      </c>
      <c r="C65" s="78" t="s">
        <v>606</v>
      </c>
      <c r="D65" s="79" t="s">
        <v>605</v>
      </c>
      <c r="E65" s="73" t="s">
        <v>29</v>
      </c>
      <c r="F65" s="63">
        <v>349.5</v>
      </c>
      <c r="G65" s="16">
        <f>'ORÇ. GERAL'!G65</f>
        <v>20.09</v>
      </c>
      <c r="H65" s="41">
        <f t="shared" si="10"/>
        <v>7021.4549999999999</v>
      </c>
      <c r="I65" s="209"/>
      <c r="J65" s="209"/>
      <c r="K65" s="209"/>
    </row>
    <row r="66" spans="1:11" ht="29.25" customHeight="1" thickBot="1">
      <c r="A66" s="81" t="s">
        <v>94</v>
      </c>
      <c r="B66" s="81" t="s">
        <v>426</v>
      </c>
      <c r="C66" s="82" t="s">
        <v>95</v>
      </c>
      <c r="D66" s="102" t="s">
        <v>438</v>
      </c>
      <c r="E66" s="84" t="s">
        <v>29</v>
      </c>
      <c r="F66" s="85">
        <v>349.5</v>
      </c>
      <c r="G66" s="47">
        <f>'ORÇ. GERAL'!G66</f>
        <v>37.31</v>
      </c>
      <c r="H66" s="87">
        <f t="shared" si="10"/>
        <v>13039.845000000001</v>
      </c>
      <c r="I66" s="209"/>
      <c r="J66" s="209"/>
      <c r="K66" s="209"/>
    </row>
    <row r="67" spans="1:11" ht="20.25" customHeight="1" thickBot="1">
      <c r="A67" s="255" t="s">
        <v>96</v>
      </c>
      <c r="B67" s="320" t="s">
        <v>571</v>
      </c>
      <c r="C67" s="321"/>
      <c r="D67" s="256" t="s">
        <v>97</v>
      </c>
      <c r="E67" s="261"/>
      <c r="F67" s="258"/>
      <c r="G67" s="302"/>
      <c r="H67" s="258">
        <f>H68+H69</f>
        <v>3177.2160000000003</v>
      </c>
      <c r="I67" s="209"/>
      <c r="J67" s="209"/>
      <c r="K67" s="209"/>
    </row>
    <row r="68" spans="1:11" ht="20.25" customHeight="1">
      <c r="A68" s="65" t="s">
        <v>98</v>
      </c>
      <c r="B68" s="199" t="s">
        <v>426</v>
      </c>
      <c r="C68" s="57" t="s">
        <v>91</v>
      </c>
      <c r="D68" s="58" t="s">
        <v>437</v>
      </c>
      <c r="E68" s="33" t="s">
        <v>29</v>
      </c>
      <c r="F68" s="67">
        <v>126.08</v>
      </c>
      <c r="G68" s="26">
        <f>'ORÇ. GERAL'!G68</f>
        <v>5.1100000000000003</v>
      </c>
      <c r="H68" s="47">
        <f t="shared" ref="H68:H69" si="11">F68*G68</f>
        <v>644.26880000000006</v>
      </c>
      <c r="I68" s="209"/>
      <c r="J68" s="209"/>
      <c r="K68" s="209"/>
    </row>
    <row r="69" spans="1:11" ht="20.25" customHeight="1" thickBot="1">
      <c r="A69" s="88" t="s">
        <v>99</v>
      </c>
      <c r="B69" s="88" t="s">
        <v>426</v>
      </c>
      <c r="C69" s="78" t="s">
        <v>606</v>
      </c>
      <c r="D69" s="79" t="s">
        <v>605</v>
      </c>
      <c r="E69" s="73" t="s">
        <v>29</v>
      </c>
      <c r="F69" s="63">
        <v>126.08</v>
      </c>
      <c r="G69" s="47">
        <f>'ORÇ. GERAL'!G69</f>
        <v>20.09</v>
      </c>
      <c r="H69" s="41">
        <f t="shared" si="11"/>
        <v>2532.9472000000001</v>
      </c>
      <c r="I69" s="209"/>
      <c r="J69" s="209"/>
      <c r="K69" s="209"/>
    </row>
    <row r="70" spans="1:11" ht="20.25" customHeight="1" thickBot="1">
      <c r="A70" s="255" t="s">
        <v>100</v>
      </c>
      <c r="B70" s="320" t="s">
        <v>571</v>
      </c>
      <c r="C70" s="321"/>
      <c r="D70" s="256" t="s">
        <v>101</v>
      </c>
      <c r="E70" s="261"/>
      <c r="F70" s="258"/>
      <c r="G70" s="302"/>
      <c r="H70" s="255"/>
      <c r="I70" s="209"/>
      <c r="J70" s="209"/>
      <c r="K70" s="209"/>
    </row>
    <row r="71" spans="1:11" ht="20.25" customHeight="1" thickBot="1">
      <c r="A71" s="255" t="s">
        <v>102</v>
      </c>
      <c r="B71" s="320" t="s">
        <v>571</v>
      </c>
      <c r="C71" s="321"/>
      <c r="D71" s="256" t="s">
        <v>89</v>
      </c>
      <c r="E71" s="261"/>
      <c r="F71" s="258"/>
      <c r="G71" s="302"/>
      <c r="H71" s="263">
        <f>H72+H73+H74</f>
        <v>3653.3</v>
      </c>
      <c r="I71" s="209"/>
      <c r="J71" s="209"/>
      <c r="K71" s="209"/>
    </row>
    <row r="72" spans="1:11" ht="20.25" customHeight="1">
      <c r="A72" s="56" t="s">
        <v>103</v>
      </c>
      <c r="B72" s="56" t="s">
        <v>426</v>
      </c>
      <c r="C72" s="57" t="s">
        <v>91</v>
      </c>
      <c r="D72" s="58" t="s">
        <v>437</v>
      </c>
      <c r="E72" s="33" t="s">
        <v>29</v>
      </c>
      <c r="F72" s="59">
        <v>91.08</v>
      </c>
      <c r="G72" s="26">
        <f>'ORÇ. GERAL'!G72</f>
        <v>5.1100000000000003</v>
      </c>
      <c r="H72" s="16">
        <f t="shared" ref="H72:H74" si="12">F72*G72</f>
        <v>465.41880000000003</v>
      </c>
      <c r="I72" s="209"/>
      <c r="J72" s="209"/>
      <c r="K72" s="209"/>
    </row>
    <row r="73" spans="1:11" ht="20.25" customHeight="1">
      <c r="A73" s="56" t="s">
        <v>104</v>
      </c>
      <c r="B73" s="56" t="s">
        <v>426</v>
      </c>
      <c r="C73" s="78" t="s">
        <v>606</v>
      </c>
      <c r="D73" s="79" t="s">
        <v>605</v>
      </c>
      <c r="E73" s="73" t="s">
        <v>29</v>
      </c>
      <c r="F73" s="63">
        <v>91.08</v>
      </c>
      <c r="G73" s="16">
        <f>'ORÇ. GERAL'!G73</f>
        <v>20.09</v>
      </c>
      <c r="H73" s="41">
        <f t="shared" si="12"/>
        <v>1829.7972</v>
      </c>
      <c r="I73" s="209"/>
      <c r="J73" s="209"/>
      <c r="K73" s="209"/>
    </row>
    <row r="74" spans="1:11" ht="25.5" customHeight="1" thickBot="1">
      <c r="A74" s="56" t="s">
        <v>105</v>
      </c>
      <c r="B74" s="56" t="s">
        <v>426</v>
      </c>
      <c r="C74" s="82" t="s">
        <v>95</v>
      </c>
      <c r="D74" s="102" t="s">
        <v>438</v>
      </c>
      <c r="E74" s="84" t="s">
        <v>29</v>
      </c>
      <c r="F74" s="85">
        <v>36.4</v>
      </c>
      <c r="G74" s="47">
        <f>'ORÇ. GERAL'!G74</f>
        <v>37.31</v>
      </c>
      <c r="H74" s="87">
        <f t="shared" si="12"/>
        <v>1358.0840000000001</v>
      </c>
      <c r="I74" s="209"/>
      <c r="J74" s="209"/>
      <c r="K74" s="209"/>
    </row>
    <row r="75" spans="1:11" ht="20.25" customHeight="1" thickBot="1">
      <c r="A75" s="255" t="s">
        <v>106</v>
      </c>
      <c r="B75" s="320" t="s">
        <v>571</v>
      </c>
      <c r="C75" s="321"/>
      <c r="D75" s="256" t="s">
        <v>97</v>
      </c>
      <c r="E75" s="261"/>
      <c r="F75" s="258"/>
      <c r="G75" s="302"/>
      <c r="H75" s="258">
        <f>H76+H77</f>
        <v>608.57999999999993</v>
      </c>
      <c r="I75" s="209"/>
      <c r="J75" s="209"/>
      <c r="K75" s="209"/>
    </row>
    <row r="76" spans="1:11" ht="20.25" customHeight="1">
      <c r="A76" s="65" t="s">
        <v>107</v>
      </c>
      <c r="B76" s="199" t="s">
        <v>426</v>
      </c>
      <c r="C76" s="57" t="s">
        <v>91</v>
      </c>
      <c r="D76" s="58" t="s">
        <v>437</v>
      </c>
      <c r="E76" s="33" t="s">
        <v>29</v>
      </c>
      <c r="F76" s="67">
        <v>24.15</v>
      </c>
      <c r="G76" s="26">
        <f>'ORÇ. GERAL'!G76</f>
        <v>5.1100000000000003</v>
      </c>
      <c r="H76" s="47">
        <f t="shared" ref="H76:H77" si="13">F76*G76</f>
        <v>123.40649999999999</v>
      </c>
      <c r="I76" s="209"/>
      <c r="J76" s="209"/>
      <c r="K76" s="209"/>
    </row>
    <row r="77" spans="1:11" ht="20.25" customHeight="1" thickBot="1">
      <c r="A77" s="65" t="s">
        <v>108</v>
      </c>
      <c r="B77" s="65" t="s">
        <v>426</v>
      </c>
      <c r="C77" s="78" t="s">
        <v>93</v>
      </c>
      <c r="D77" s="79" t="s">
        <v>605</v>
      </c>
      <c r="E77" s="73" t="s">
        <v>29</v>
      </c>
      <c r="F77" s="63">
        <v>24.15</v>
      </c>
      <c r="G77" s="47">
        <f>'ORÇ. GERAL'!G77</f>
        <v>20.09</v>
      </c>
      <c r="H77" s="41">
        <f t="shared" si="13"/>
        <v>485.17349999999999</v>
      </c>
      <c r="I77" s="209"/>
      <c r="J77" s="209"/>
      <c r="K77" s="209"/>
    </row>
    <row r="78" spans="1:11" ht="20.25" customHeight="1" thickBot="1">
      <c r="A78" s="255" t="s">
        <v>109</v>
      </c>
      <c r="B78" s="320" t="s">
        <v>571</v>
      </c>
      <c r="C78" s="321"/>
      <c r="D78" s="256" t="s">
        <v>110</v>
      </c>
      <c r="E78" s="261"/>
      <c r="F78" s="258"/>
      <c r="G78" s="302"/>
      <c r="H78" s="273">
        <f>H79+H82</f>
        <v>5851.96</v>
      </c>
      <c r="I78" s="208">
        <f>H79+H82</f>
        <v>5851.96</v>
      </c>
      <c r="J78" s="208">
        <f>I78*23.11%+I78</f>
        <v>7204.3479559999996</v>
      </c>
      <c r="K78" s="209"/>
    </row>
    <row r="79" spans="1:11" ht="20.25" customHeight="1" thickBot="1">
      <c r="A79" s="255" t="s">
        <v>111</v>
      </c>
      <c r="B79" s="320" t="s">
        <v>571</v>
      </c>
      <c r="C79" s="321"/>
      <c r="D79" s="256" t="s">
        <v>112</v>
      </c>
      <c r="E79" s="261"/>
      <c r="F79" s="258"/>
      <c r="G79" s="302"/>
      <c r="H79" s="263">
        <f>H80+H81</f>
        <v>1906.1799999999998</v>
      </c>
      <c r="I79" s="209"/>
      <c r="J79" s="209"/>
      <c r="K79" s="209"/>
    </row>
    <row r="80" spans="1:11" ht="20.25" customHeight="1">
      <c r="A80" s="70" t="s">
        <v>113</v>
      </c>
      <c r="B80" s="70" t="s">
        <v>426</v>
      </c>
      <c r="C80" s="71" t="s">
        <v>114</v>
      </c>
      <c r="D80" s="72" t="s">
        <v>439</v>
      </c>
      <c r="E80" s="24" t="s">
        <v>21</v>
      </c>
      <c r="F80" s="59">
        <v>3</v>
      </c>
      <c r="G80" s="26">
        <f>'ORÇ. GERAL'!G80</f>
        <v>381.92</v>
      </c>
      <c r="H80" s="41">
        <f t="shared" ref="H80:H81" si="14">F80*G80</f>
        <v>1145.76</v>
      </c>
      <c r="I80" s="209"/>
      <c r="J80" s="209"/>
      <c r="K80" s="209"/>
    </row>
    <row r="81" spans="1:11" ht="20.25" customHeight="1" thickBot="1">
      <c r="A81" s="70" t="s">
        <v>115</v>
      </c>
      <c r="B81" s="70" t="s">
        <v>426</v>
      </c>
      <c r="C81" s="78" t="s">
        <v>116</v>
      </c>
      <c r="D81" s="72" t="s">
        <v>517</v>
      </c>
      <c r="E81" s="24" t="s">
        <v>21</v>
      </c>
      <c r="F81" s="63">
        <v>2</v>
      </c>
      <c r="G81" s="47">
        <f>'ORÇ. GERAL'!G81</f>
        <v>380.21</v>
      </c>
      <c r="H81" s="40">
        <f t="shared" si="14"/>
        <v>760.42</v>
      </c>
      <c r="I81" s="209"/>
      <c r="J81" s="209"/>
      <c r="K81" s="209"/>
    </row>
    <row r="82" spans="1:11" ht="20.25" customHeight="1" thickBot="1">
      <c r="A82" s="255" t="s">
        <v>117</v>
      </c>
      <c r="B82" s="320" t="s">
        <v>571</v>
      </c>
      <c r="C82" s="321"/>
      <c r="D82" s="256" t="s">
        <v>118</v>
      </c>
      <c r="E82" s="261"/>
      <c r="F82" s="258"/>
      <c r="G82" s="302"/>
      <c r="H82" s="258">
        <f>H83+H84+H85</f>
        <v>3945.78</v>
      </c>
      <c r="I82" s="209"/>
      <c r="J82" s="209"/>
      <c r="K82" s="209"/>
    </row>
    <row r="83" spans="1:11" ht="20.25" customHeight="1">
      <c r="A83" s="70" t="s">
        <v>119</v>
      </c>
      <c r="B83" s="70" t="s">
        <v>426</v>
      </c>
      <c r="C83" s="71" t="s">
        <v>114</v>
      </c>
      <c r="D83" s="72" t="s">
        <v>439</v>
      </c>
      <c r="E83" s="24" t="s">
        <v>21</v>
      </c>
      <c r="F83" s="59">
        <v>7</v>
      </c>
      <c r="G83" s="26">
        <f>'ORÇ. GERAL'!G83</f>
        <v>381.92</v>
      </c>
      <c r="H83" s="41">
        <v>394.14</v>
      </c>
      <c r="I83" s="209"/>
      <c r="J83" s="209"/>
      <c r="K83" s="209"/>
    </row>
    <row r="84" spans="1:11" ht="20.25" customHeight="1">
      <c r="A84" s="70" t="s">
        <v>120</v>
      </c>
      <c r="B84" s="70" t="s">
        <v>426</v>
      </c>
      <c r="C84" s="78" t="s">
        <v>121</v>
      </c>
      <c r="D84" s="79" t="s">
        <v>440</v>
      </c>
      <c r="E84" s="24" t="s">
        <v>21</v>
      </c>
      <c r="F84" s="63">
        <v>18</v>
      </c>
      <c r="G84" s="16">
        <f>'ORÇ. GERAL'!G84</f>
        <v>162.9</v>
      </c>
      <c r="H84" s="41">
        <f t="shared" ref="H84:H85" si="15">F84*G84</f>
        <v>2932.2000000000003</v>
      </c>
      <c r="I84" s="209"/>
      <c r="J84" s="209"/>
      <c r="K84" s="209"/>
    </row>
    <row r="85" spans="1:11" ht="40.5" customHeight="1" thickBot="1">
      <c r="A85" s="70" t="s">
        <v>122</v>
      </c>
      <c r="B85" s="70" t="s">
        <v>426</v>
      </c>
      <c r="C85" s="78" t="s">
        <v>123</v>
      </c>
      <c r="D85" s="79" t="s">
        <v>441</v>
      </c>
      <c r="E85" s="24" t="s">
        <v>21</v>
      </c>
      <c r="F85" s="63">
        <v>1</v>
      </c>
      <c r="G85" s="47">
        <f>'ORÇ. GERAL'!G85</f>
        <v>619.44000000000005</v>
      </c>
      <c r="H85" s="41">
        <f t="shared" si="15"/>
        <v>619.44000000000005</v>
      </c>
      <c r="I85" s="209"/>
      <c r="J85" s="209"/>
      <c r="K85" s="209"/>
    </row>
    <row r="86" spans="1:11" ht="20.25" customHeight="1" thickBot="1">
      <c r="A86" s="255" t="s">
        <v>124</v>
      </c>
      <c r="B86" s="320" t="s">
        <v>571</v>
      </c>
      <c r="C86" s="321"/>
      <c r="D86" s="256" t="s">
        <v>125</v>
      </c>
      <c r="E86" s="261"/>
      <c r="F86" s="258"/>
      <c r="G86" s="302"/>
      <c r="H86" s="273">
        <f>H87+H94</f>
        <v>11710.239800000001</v>
      </c>
      <c r="I86" s="208">
        <f>H87+H94</f>
        <v>11710.239800000001</v>
      </c>
      <c r="J86" s="208">
        <f>I86*23.11%+I86</f>
        <v>14416.476217780002</v>
      </c>
      <c r="K86" s="209"/>
    </row>
    <row r="87" spans="1:11" ht="20.25" customHeight="1" thickBot="1">
      <c r="A87" s="255" t="s">
        <v>126</v>
      </c>
      <c r="B87" s="320" t="s">
        <v>571</v>
      </c>
      <c r="C87" s="321"/>
      <c r="D87" s="256" t="s">
        <v>127</v>
      </c>
      <c r="E87" s="264"/>
      <c r="F87" s="258"/>
      <c r="G87" s="302"/>
      <c r="H87" s="258">
        <f>H88+H89+H90+H91+H92+H93</f>
        <v>7345.6398000000008</v>
      </c>
      <c r="I87" s="209"/>
      <c r="J87" s="209"/>
      <c r="K87" s="209"/>
    </row>
    <row r="88" spans="1:11" ht="20.25" customHeight="1">
      <c r="A88" s="70" t="s">
        <v>128</v>
      </c>
      <c r="B88" s="70" t="s">
        <v>426</v>
      </c>
      <c r="C88" s="92" t="s">
        <v>129</v>
      </c>
      <c r="D88" s="93" t="s">
        <v>444</v>
      </c>
      <c r="E88" s="30" t="s">
        <v>29</v>
      </c>
      <c r="F88" s="94">
        <v>0.36</v>
      </c>
      <c r="G88" s="26">
        <f>'ORÇ. GERAL'!G88</f>
        <v>732.05</v>
      </c>
      <c r="H88" s="95">
        <f t="shared" ref="H88:H93" si="16">F88*G88</f>
        <v>263.53799999999995</v>
      </c>
      <c r="I88" s="209"/>
      <c r="J88" s="209"/>
      <c r="K88" s="209"/>
    </row>
    <row r="89" spans="1:11" ht="20.25" customHeight="1">
      <c r="A89" s="117" t="s">
        <v>130</v>
      </c>
      <c r="B89" s="117" t="s">
        <v>426</v>
      </c>
      <c r="C89" s="78" t="s">
        <v>442</v>
      </c>
      <c r="D89" s="79" t="s">
        <v>445</v>
      </c>
      <c r="E89" s="36" t="s">
        <v>29</v>
      </c>
      <c r="F89" s="63">
        <v>4.32</v>
      </c>
      <c r="G89" s="16">
        <f>'ORÇ. GERAL'!G89</f>
        <v>615.94000000000005</v>
      </c>
      <c r="H89" s="41">
        <f t="shared" si="16"/>
        <v>2660.8608000000004</v>
      </c>
      <c r="I89" s="209"/>
      <c r="J89" s="209"/>
      <c r="K89" s="209"/>
    </row>
    <row r="90" spans="1:11" ht="20.25" customHeight="1">
      <c r="A90" s="117" t="s">
        <v>131</v>
      </c>
      <c r="B90" s="117" t="s">
        <v>426</v>
      </c>
      <c r="C90" s="78" t="s">
        <v>442</v>
      </c>
      <c r="D90" s="79" t="s">
        <v>445</v>
      </c>
      <c r="E90" s="36" t="s">
        <v>29</v>
      </c>
      <c r="F90" s="63">
        <v>2</v>
      </c>
      <c r="G90" s="16">
        <f>'ORÇ. GERAL'!G90</f>
        <v>615.94000000000005</v>
      </c>
      <c r="H90" s="41">
        <f t="shared" si="16"/>
        <v>1231.8800000000001</v>
      </c>
      <c r="I90" s="209"/>
      <c r="J90" s="209"/>
      <c r="K90" s="209"/>
    </row>
    <row r="91" spans="1:11" ht="20.25" customHeight="1">
      <c r="A91" s="117" t="s">
        <v>132</v>
      </c>
      <c r="B91" s="117" t="s">
        <v>426</v>
      </c>
      <c r="C91" s="78" t="s">
        <v>442</v>
      </c>
      <c r="D91" s="79" t="s">
        <v>446</v>
      </c>
      <c r="E91" s="36" t="s">
        <v>29</v>
      </c>
      <c r="F91" s="63">
        <v>2.2000000000000002</v>
      </c>
      <c r="G91" s="16">
        <f>'ORÇ. GERAL'!G91</f>
        <v>615.94000000000005</v>
      </c>
      <c r="H91" s="41">
        <f t="shared" si="16"/>
        <v>1355.0680000000002</v>
      </c>
      <c r="I91" s="209"/>
      <c r="J91" s="209"/>
      <c r="K91" s="209"/>
    </row>
    <row r="92" spans="1:11" ht="20.25" customHeight="1">
      <c r="A92" s="117" t="s">
        <v>133</v>
      </c>
      <c r="B92" s="117" t="s">
        <v>426</v>
      </c>
      <c r="C92" s="78" t="s">
        <v>442</v>
      </c>
      <c r="D92" s="79" t="s">
        <v>446</v>
      </c>
      <c r="E92" s="36" t="s">
        <v>29</v>
      </c>
      <c r="F92" s="63">
        <v>1.65</v>
      </c>
      <c r="G92" s="16">
        <f>'ORÇ. GERAL'!G92</f>
        <v>615.94000000000005</v>
      </c>
      <c r="H92" s="41">
        <f t="shared" si="16"/>
        <v>1016.301</v>
      </c>
      <c r="I92" s="209"/>
      <c r="J92" s="209"/>
      <c r="K92" s="209"/>
    </row>
    <row r="93" spans="1:11" ht="20.25" customHeight="1" thickBot="1">
      <c r="A93" s="88" t="s">
        <v>134</v>
      </c>
      <c r="B93" s="88" t="s">
        <v>426</v>
      </c>
      <c r="C93" s="78" t="s">
        <v>443</v>
      </c>
      <c r="D93" s="96" t="s">
        <v>447</v>
      </c>
      <c r="E93" s="52" t="s">
        <v>29</v>
      </c>
      <c r="F93" s="97">
        <v>2.4</v>
      </c>
      <c r="G93" s="47">
        <f>'ORÇ. GERAL'!G93</f>
        <v>340.83</v>
      </c>
      <c r="H93" s="99">
        <f t="shared" si="16"/>
        <v>817.99199999999996</v>
      </c>
      <c r="I93" s="209"/>
      <c r="J93" s="209"/>
      <c r="K93" s="209"/>
    </row>
    <row r="94" spans="1:11" ht="20.25" customHeight="1" thickBot="1">
      <c r="A94" s="265" t="s">
        <v>135</v>
      </c>
      <c r="B94" s="320" t="s">
        <v>571</v>
      </c>
      <c r="C94" s="321"/>
      <c r="D94" s="256" t="s">
        <v>136</v>
      </c>
      <c r="E94" s="255"/>
      <c r="F94" s="258"/>
      <c r="G94" s="302"/>
      <c r="H94" s="258">
        <f>H95+H96+H97+H98</f>
        <v>4364.6000000000004</v>
      </c>
      <c r="I94" s="209"/>
      <c r="J94" s="209"/>
      <c r="K94" s="209"/>
    </row>
    <row r="95" spans="1:11" ht="20.25" customHeight="1">
      <c r="A95" s="173" t="s">
        <v>137</v>
      </c>
      <c r="B95" s="173" t="s">
        <v>426</v>
      </c>
      <c r="C95" s="92" t="s">
        <v>129</v>
      </c>
      <c r="D95" s="100" t="s">
        <v>444</v>
      </c>
      <c r="E95" s="24" t="s">
        <v>29</v>
      </c>
      <c r="F95" s="94">
        <v>2</v>
      </c>
      <c r="G95" s="26">
        <f>'ORÇ. GERAL'!G95</f>
        <v>732.05</v>
      </c>
      <c r="H95" s="95">
        <f t="shared" ref="H95:H98" si="17">F95*G95</f>
        <v>1464.1</v>
      </c>
      <c r="I95" s="209"/>
      <c r="J95" s="209"/>
      <c r="K95" s="209"/>
    </row>
    <row r="96" spans="1:11" ht="20.25" customHeight="1">
      <c r="A96" s="117" t="s">
        <v>138</v>
      </c>
      <c r="B96" s="117" t="s">
        <v>426</v>
      </c>
      <c r="C96" s="78" t="s">
        <v>442</v>
      </c>
      <c r="D96" s="79" t="s">
        <v>445</v>
      </c>
      <c r="E96" s="36" t="s">
        <v>29</v>
      </c>
      <c r="F96" s="63">
        <v>2</v>
      </c>
      <c r="G96" s="16">
        <f>'ORÇ. GERAL'!G96</f>
        <v>615.94000000000005</v>
      </c>
      <c r="H96" s="41">
        <f t="shared" si="17"/>
        <v>1231.8800000000001</v>
      </c>
      <c r="I96" s="209"/>
      <c r="J96" s="209"/>
      <c r="K96" s="209"/>
    </row>
    <row r="97" spans="1:11" ht="20.25" customHeight="1">
      <c r="A97" s="117" t="s">
        <v>139</v>
      </c>
      <c r="B97" s="117" t="s">
        <v>426</v>
      </c>
      <c r="C97" s="78" t="s">
        <v>442</v>
      </c>
      <c r="D97" s="79" t="s">
        <v>446</v>
      </c>
      <c r="E97" s="36" t="s">
        <v>29</v>
      </c>
      <c r="F97" s="63">
        <v>2</v>
      </c>
      <c r="G97" s="16">
        <f>'ORÇ. GERAL'!G97</f>
        <v>615.94000000000005</v>
      </c>
      <c r="H97" s="41">
        <f t="shared" si="17"/>
        <v>1231.8800000000001</v>
      </c>
      <c r="I97" s="209"/>
      <c r="J97" s="209"/>
      <c r="K97" s="209"/>
    </row>
    <row r="98" spans="1:11" ht="20.25" customHeight="1" thickBot="1">
      <c r="A98" s="117" t="s">
        <v>140</v>
      </c>
      <c r="B98" s="117" t="s">
        <v>426</v>
      </c>
      <c r="C98" s="78" t="s">
        <v>141</v>
      </c>
      <c r="D98" s="79" t="s">
        <v>448</v>
      </c>
      <c r="E98" s="36" t="s">
        <v>142</v>
      </c>
      <c r="F98" s="63">
        <v>3</v>
      </c>
      <c r="G98" s="47">
        <f>'ORÇ. GERAL'!G98</f>
        <v>145.58000000000001</v>
      </c>
      <c r="H98" s="41">
        <f t="shared" si="17"/>
        <v>436.74</v>
      </c>
      <c r="I98" s="209"/>
      <c r="J98" s="209"/>
      <c r="K98" s="209"/>
    </row>
    <row r="99" spans="1:11" ht="20.25" customHeight="1" thickBot="1">
      <c r="A99" s="255" t="s">
        <v>143</v>
      </c>
      <c r="B99" s="320" t="s">
        <v>571</v>
      </c>
      <c r="C99" s="321"/>
      <c r="D99" s="256" t="s">
        <v>144</v>
      </c>
      <c r="E99" s="255"/>
      <c r="F99" s="258"/>
      <c r="G99" s="302"/>
      <c r="H99" s="273">
        <f>H100+H103</f>
        <v>70661.27840000001</v>
      </c>
      <c r="I99" s="208">
        <f>H100+H103</f>
        <v>70661.27840000001</v>
      </c>
      <c r="J99" s="208">
        <f>I99*23.11%+I99</f>
        <v>86991.099838240014</v>
      </c>
      <c r="K99" s="209"/>
    </row>
    <row r="100" spans="1:11" ht="20.25" customHeight="1" thickBot="1">
      <c r="A100" s="255" t="s">
        <v>145</v>
      </c>
      <c r="B100" s="320" t="s">
        <v>571</v>
      </c>
      <c r="C100" s="321"/>
      <c r="D100" s="256" t="s">
        <v>146</v>
      </c>
      <c r="E100" s="261"/>
      <c r="F100" s="258"/>
      <c r="G100" s="302"/>
      <c r="H100" s="263">
        <f>H101+H102</f>
        <v>37204.778400000003</v>
      </c>
      <c r="I100" s="209"/>
      <c r="J100" s="209"/>
      <c r="K100" s="209"/>
    </row>
    <row r="101" spans="1:11" ht="20.25" customHeight="1">
      <c r="A101" s="70" t="s">
        <v>147</v>
      </c>
      <c r="B101" s="117" t="s">
        <v>426</v>
      </c>
      <c r="C101" s="71" t="s">
        <v>148</v>
      </c>
      <c r="D101" s="167" t="s">
        <v>449</v>
      </c>
      <c r="E101" s="73" t="s">
        <v>12</v>
      </c>
      <c r="F101" s="59">
        <v>2275.8000000000002</v>
      </c>
      <c r="G101" s="26">
        <f>'ORÇ. GERAL'!G101</f>
        <v>14.44</v>
      </c>
      <c r="H101" s="41">
        <f t="shared" ref="H101:H102" si="18">F101*G101</f>
        <v>32862.552000000003</v>
      </c>
      <c r="I101" s="209"/>
      <c r="J101" s="209"/>
      <c r="K101" s="209"/>
    </row>
    <row r="102" spans="1:11" ht="20.25" customHeight="1" thickBot="1">
      <c r="A102" s="56" t="s">
        <v>149</v>
      </c>
      <c r="B102" s="117" t="s">
        <v>426</v>
      </c>
      <c r="C102" s="60" t="s">
        <v>150</v>
      </c>
      <c r="D102" s="79" t="s">
        <v>450</v>
      </c>
      <c r="E102" s="33" t="s">
        <v>29</v>
      </c>
      <c r="F102" s="63">
        <v>75.86</v>
      </c>
      <c r="G102" s="47">
        <f>'ORÇ. GERAL'!G102</f>
        <v>57.24</v>
      </c>
      <c r="H102" s="47">
        <f t="shared" si="18"/>
        <v>4342.2264000000005</v>
      </c>
      <c r="I102" s="209"/>
      <c r="J102" s="209"/>
      <c r="K102" s="209"/>
    </row>
    <row r="103" spans="1:11" ht="20.25" customHeight="1" thickBot="1">
      <c r="A103" s="255" t="s">
        <v>151</v>
      </c>
      <c r="B103" s="320" t="s">
        <v>571</v>
      </c>
      <c r="C103" s="321"/>
      <c r="D103" s="256" t="s">
        <v>152</v>
      </c>
      <c r="E103" s="261"/>
      <c r="F103" s="258"/>
      <c r="G103" s="302"/>
      <c r="H103" s="258">
        <f>H104+H105+H106</f>
        <v>33456.5</v>
      </c>
      <c r="I103" s="209"/>
      <c r="J103" s="209"/>
      <c r="K103" s="209"/>
    </row>
    <row r="104" spans="1:11" ht="20.25" customHeight="1">
      <c r="A104" s="70" t="s">
        <v>153</v>
      </c>
      <c r="B104" s="117" t="s">
        <v>426</v>
      </c>
      <c r="C104" s="71" t="s">
        <v>148</v>
      </c>
      <c r="D104" s="167" t="s">
        <v>451</v>
      </c>
      <c r="E104" s="73" t="s">
        <v>12</v>
      </c>
      <c r="F104" s="59">
        <v>1750</v>
      </c>
      <c r="G104" s="26">
        <f>'ORÇ. GERAL'!G104</f>
        <v>14.44</v>
      </c>
      <c r="H104" s="41">
        <f t="shared" ref="H104:H106" si="19">F104*G104</f>
        <v>25270</v>
      </c>
      <c r="I104" s="209"/>
      <c r="J104" s="209"/>
      <c r="K104" s="209"/>
    </row>
    <row r="105" spans="1:11" ht="20.25" customHeight="1">
      <c r="A105" s="70" t="s">
        <v>154</v>
      </c>
      <c r="B105" s="117" t="s">
        <v>426</v>
      </c>
      <c r="C105" s="78" t="s">
        <v>155</v>
      </c>
      <c r="D105" s="79" t="s">
        <v>452</v>
      </c>
      <c r="E105" s="73" t="s">
        <v>142</v>
      </c>
      <c r="F105" s="63">
        <v>65.239999999999995</v>
      </c>
      <c r="G105" s="16">
        <f>'ORÇ. GERAL'!G105</f>
        <v>62.5</v>
      </c>
      <c r="H105" s="41">
        <f t="shared" si="19"/>
        <v>4077.4999999999995</v>
      </c>
      <c r="I105" s="209"/>
      <c r="J105" s="209"/>
      <c r="K105" s="209"/>
    </row>
    <row r="106" spans="1:11" ht="20.25" customHeight="1" thickBot="1">
      <c r="A106" s="70" t="s">
        <v>156</v>
      </c>
      <c r="B106" s="117" t="s">
        <v>426</v>
      </c>
      <c r="C106" s="60" t="s">
        <v>157</v>
      </c>
      <c r="D106" s="61" t="s">
        <v>453</v>
      </c>
      <c r="E106" s="33" t="s">
        <v>29</v>
      </c>
      <c r="F106" s="63">
        <v>100</v>
      </c>
      <c r="G106" s="47">
        <f>'ORÇ. GERAL'!G106</f>
        <v>41.09</v>
      </c>
      <c r="H106" s="16">
        <f t="shared" si="19"/>
        <v>4109</v>
      </c>
      <c r="I106" s="209"/>
      <c r="J106" s="209"/>
      <c r="K106" s="209"/>
    </row>
    <row r="107" spans="1:11" ht="20.25" customHeight="1" thickBot="1">
      <c r="A107" s="255" t="s">
        <v>158</v>
      </c>
      <c r="B107" s="320" t="s">
        <v>571</v>
      </c>
      <c r="C107" s="321"/>
      <c r="D107" s="256" t="s">
        <v>159</v>
      </c>
      <c r="E107" s="261"/>
      <c r="F107" s="258"/>
      <c r="G107" s="302"/>
      <c r="H107" s="273">
        <f>H108+H112+H116</f>
        <v>115793.6974</v>
      </c>
      <c r="I107" s="208">
        <f>H108+H112+H116</f>
        <v>115793.6974</v>
      </c>
      <c r="J107" s="208">
        <f>I107*23.11%+I107</f>
        <v>142553.62086914</v>
      </c>
      <c r="K107" s="209"/>
    </row>
    <row r="108" spans="1:11" ht="20.25" customHeight="1" thickBot="1">
      <c r="A108" s="255" t="s">
        <v>160</v>
      </c>
      <c r="B108" s="320" t="s">
        <v>571</v>
      </c>
      <c r="C108" s="321"/>
      <c r="D108" s="256" t="s">
        <v>161</v>
      </c>
      <c r="E108" s="261"/>
      <c r="F108" s="258"/>
      <c r="G108" s="302"/>
      <c r="H108" s="263">
        <f>H109+H110+H111</f>
        <v>74258.598400000003</v>
      </c>
      <c r="I108" s="209"/>
      <c r="J108" s="209"/>
      <c r="K108" s="209"/>
    </row>
    <row r="109" spans="1:11" ht="27" customHeight="1">
      <c r="A109" s="70" t="s">
        <v>162</v>
      </c>
      <c r="B109" s="117" t="s">
        <v>426</v>
      </c>
      <c r="C109" s="71" t="s">
        <v>163</v>
      </c>
      <c r="D109" s="204" t="s">
        <v>454</v>
      </c>
      <c r="E109" s="73" t="s">
        <v>29</v>
      </c>
      <c r="F109" s="59">
        <v>126.08</v>
      </c>
      <c r="G109" s="26">
        <f>'ORÇ. GERAL'!G109</f>
        <v>72.95</v>
      </c>
      <c r="H109" s="41">
        <f t="shared" ref="H109:H111" si="20">F109*G109</f>
        <v>9197.5360000000001</v>
      </c>
      <c r="I109" s="209"/>
      <c r="J109" s="209"/>
      <c r="K109" s="209"/>
    </row>
    <row r="110" spans="1:11" ht="20.25" customHeight="1">
      <c r="A110" s="70" t="s">
        <v>164</v>
      </c>
      <c r="B110" s="117" t="s">
        <v>426</v>
      </c>
      <c r="C110" s="78" t="s">
        <v>165</v>
      </c>
      <c r="D110" s="79" t="s">
        <v>455</v>
      </c>
      <c r="E110" s="73" t="s">
        <v>29</v>
      </c>
      <c r="F110" s="63">
        <v>126.08</v>
      </c>
      <c r="G110" s="16">
        <f>'ORÇ. GERAL'!G110</f>
        <v>494.24</v>
      </c>
      <c r="H110" s="41">
        <f t="shared" si="20"/>
        <v>62313.779199999997</v>
      </c>
      <c r="I110" s="209"/>
      <c r="J110" s="209"/>
      <c r="K110" s="209"/>
    </row>
    <row r="111" spans="1:11" ht="20.25" customHeight="1" thickBot="1">
      <c r="A111" s="70" t="s">
        <v>166</v>
      </c>
      <c r="B111" s="117" t="s">
        <v>426</v>
      </c>
      <c r="C111" s="78" t="s">
        <v>167</v>
      </c>
      <c r="D111" s="79" t="s">
        <v>456</v>
      </c>
      <c r="E111" s="73" t="s">
        <v>29</v>
      </c>
      <c r="F111" s="63">
        <v>126.08</v>
      </c>
      <c r="G111" s="47">
        <f>'ORÇ. GERAL'!G111</f>
        <v>21.79</v>
      </c>
      <c r="H111" s="40">
        <f t="shared" si="20"/>
        <v>2747.2831999999999</v>
      </c>
      <c r="I111" s="209"/>
      <c r="J111" s="209"/>
      <c r="K111" s="209"/>
    </row>
    <row r="112" spans="1:11" ht="20.25" customHeight="1" thickBot="1">
      <c r="A112" s="255" t="s">
        <v>168</v>
      </c>
      <c r="B112" s="320" t="s">
        <v>571</v>
      </c>
      <c r="C112" s="321"/>
      <c r="D112" s="256" t="s">
        <v>169</v>
      </c>
      <c r="E112" s="261"/>
      <c r="F112" s="258"/>
      <c r="G112" s="302"/>
      <c r="H112" s="258">
        <f>H114+H115+H113</f>
        <v>40495.199999999997</v>
      </c>
      <c r="I112" s="209"/>
      <c r="J112" s="209"/>
      <c r="K112" s="209"/>
    </row>
    <row r="113" spans="1:11" ht="20.25" customHeight="1">
      <c r="A113" s="70" t="s">
        <v>170</v>
      </c>
      <c r="B113" s="117" t="s">
        <v>426</v>
      </c>
      <c r="C113" s="57" t="s">
        <v>515</v>
      </c>
      <c r="D113" s="66" t="s">
        <v>516</v>
      </c>
      <c r="E113" s="101" t="s">
        <v>14</v>
      </c>
      <c r="F113" s="67">
        <v>60</v>
      </c>
      <c r="G113" s="26">
        <f>'ORÇ. GERAL'!G113</f>
        <v>173.47</v>
      </c>
      <c r="H113" s="47">
        <f t="shared" ref="H113:H115" si="21">F113*G113</f>
        <v>10408.200000000001</v>
      </c>
      <c r="I113" s="209"/>
      <c r="J113" s="209"/>
      <c r="K113" s="209"/>
    </row>
    <row r="114" spans="1:11" ht="20.25" customHeight="1">
      <c r="A114" s="70" t="s">
        <v>170</v>
      </c>
      <c r="B114" s="117" t="s">
        <v>426</v>
      </c>
      <c r="C114" s="57" t="s">
        <v>26</v>
      </c>
      <c r="D114" s="66" t="s">
        <v>429</v>
      </c>
      <c r="E114" s="24" t="s">
        <v>14</v>
      </c>
      <c r="F114" s="67">
        <v>60</v>
      </c>
      <c r="G114" s="16">
        <f>'ORÇ. GERAL'!G114</f>
        <v>299.05</v>
      </c>
      <c r="H114" s="47">
        <f t="shared" si="21"/>
        <v>17943</v>
      </c>
      <c r="I114" s="209"/>
      <c r="J114" s="209"/>
      <c r="K114" s="209"/>
    </row>
    <row r="115" spans="1:11" ht="20.25" customHeight="1" thickBot="1">
      <c r="A115" s="70" t="s">
        <v>171</v>
      </c>
      <c r="B115" s="117" t="s">
        <v>426</v>
      </c>
      <c r="C115" s="78" t="s">
        <v>172</v>
      </c>
      <c r="D115" s="79" t="s">
        <v>457</v>
      </c>
      <c r="E115" s="73" t="s">
        <v>12</v>
      </c>
      <c r="F115" s="63">
        <v>1650</v>
      </c>
      <c r="G115" s="47">
        <f>'ORÇ. GERAL'!G115</f>
        <v>7.36</v>
      </c>
      <c r="H115" s="40">
        <f t="shared" si="21"/>
        <v>12144</v>
      </c>
      <c r="I115" s="209"/>
      <c r="J115" s="209"/>
      <c r="K115" s="209"/>
    </row>
    <row r="116" spans="1:11" ht="20.25" customHeight="1" thickBot="1">
      <c r="A116" s="255" t="s">
        <v>173</v>
      </c>
      <c r="B116" s="320" t="s">
        <v>571</v>
      </c>
      <c r="C116" s="321"/>
      <c r="D116" s="256" t="s">
        <v>174</v>
      </c>
      <c r="E116" s="261"/>
      <c r="F116" s="258"/>
      <c r="G116" s="302"/>
      <c r="H116" s="258">
        <f>H117</f>
        <v>1039.8989999999999</v>
      </c>
      <c r="I116" s="209"/>
      <c r="J116" s="209"/>
      <c r="K116" s="209"/>
    </row>
    <row r="117" spans="1:11" ht="30.75" customHeight="1" thickBot="1">
      <c r="A117" s="70" t="s">
        <v>175</v>
      </c>
      <c r="B117" s="117" t="s">
        <v>426</v>
      </c>
      <c r="C117" s="71" t="s">
        <v>176</v>
      </c>
      <c r="D117" s="204" t="s">
        <v>458</v>
      </c>
      <c r="E117" s="73" t="s">
        <v>29</v>
      </c>
      <c r="F117" s="59">
        <v>24.15</v>
      </c>
      <c r="G117" s="303">
        <f>'ORÇ. GERAL'!G117</f>
        <v>43.06</v>
      </c>
      <c r="H117" s="41">
        <f t="shared" ref="H117" si="22">F117*G117</f>
        <v>1039.8989999999999</v>
      </c>
      <c r="I117" s="209"/>
      <c r="J117" s="209"/>
      <c r="K117" s="209"/>
    </row>
    <row r="118" spans="1:11" ht="20.25" customHeight="1" thickBot="1">
      <c r="A118" s="255" t="s">
        <v>177</v>
      </c>
      <c r="B118" s="320" t="s">
        <v>571</v>
      </c>
      <c r="C118" s="321"/>
      <c r="D118" s="256" t="s">
        <v>178</v>
      </c>
      <c r="E118" s="261"/>
      <c r="F118" s="258"/>
      <c r="G118" s="302"/>
      <c r="H118" s="273">
        <f>H119+H122+H129+H131</f>
        <v>10886.186799999999</v>
      </c>
      <c r="I118" s="208">
        <f>H119+H122+H129+H131</f>
        <v>10886.186799999999</v>
      </c>
      <c r="J118" s="208">
        <f>I118*23.11%+I118</f>
        <v>13401.984569479999</v>
      </c>
      <c r="K118" s="209"/>
    </row>
    <row r="119" spans="1:11" ht="20.25" customHeight="1" thickBot="1">
      <c r="A119" s="255" t="s">
        <v>179</v>
      </c>
      <c r="B119" s="320" t="s">
        <v>571</v>
      </c>
      <c r="C119" s="321"/>
      <c r="D119" s="256" t="s">
        <v>180</v>
      </c>
      <c r="E119" s="261"/>
      <c r="F119" s="258"/>
      <c r="G119" s="302"/>
      <c r="H119" s="263">
        <f>H120+H121</f>
        <v>4494.29</v>
      </c>
      <c r="I119" s="209"/>
      <c r="J119" s="209"/>
      <c r="K119" s="209"/>
    </row>
    <row r="120" spans="1:11" ht="20.25" customHeight="1">
      <c r="A120" s="70" t="s">
        <v>181</v>
      </c>
      <c r="B120" s="117" t="s">
        <v>426</v>
      </c>
      <c r="C120" s="71" t="s">
        <v>182</v>
      </c>
      <c r="D120" s="72" t="s">
        <v>459</v>
      </c>
      <c r="E120" s="24" t="s">
        <v>21</v>
      </c>
      <c r="F120" s="59">
        <v>8</v>
      </c>
      <c r="G120" s="26">
        <f>'ORÇ. GERAL'!G120</f>
        <v>485.08</v>
      </c>
      <c r="H120" s="75">
        <f>F120*G120</f>
        <v>3880.64</v>
      </c>
      <c r="I120" s="209"/>
      <c r="J120" s="209"/>
      <c r="K120" s="209"/>
    </row>
    <row r="121" spans="1:11" ht="20.25" customHeight="1" thickBot="1">
      <c r="A121" s="81" t="s">
        <v>183</v>
      </c>
      <c r="B121" s="117" t="s">
        <v>426</v>
      </c>
      <c r="C121" s="82" t="s">
        <v>184</v>
      </c>
      <c r="D121" s="102" t="s">
        <v>460</v>
      </c>
      <c r="E121" s="24" t="s">
        <v>21</v>
      </c>
      <c r="F121" s="85">
        <v>1</v>
      </c>
      <c r="G121" s="47">
        <f>'ORÇ. GERAL'!G121</f>
        <v>613.65</v>
      </c>
      <c r="H121" s="87">
        <f t="shared" ref="H121" si="23">F121*G121</f>
        <v>613.65</v>
      </c>
      <c r="I121" s="209"/>
      <c r="J121" s="209"/>
      <c r="K121" s="209"/>
    </row>
    <row r="122" spans="1:11" ht="20.25" customHeight="1" thickBot="1">
      <c r="A122" s="255" t="s">
        <v>185</v>
      </c>
      <c r="B122" s="320" t="s">
        <v>571</v>
      </c>
      <c r="C122" s="321"/>
      <c r="D122" s="256" t="s">
        <v>186</v>
      </c>
      <c r="E122" s="261"/>
      <c r="F122" s="258"/>
      <c r="G122" s="302"/>
      <c r="H122" s="258">
        <f>H123+H124+H125+H126+H127+H128</f>
        <v>3880.7368000000001</v>
      </c>
      <c r="I122" s="209"/>
      <c r="J122" s="209"/>
      <c r="K122" s="209"/>
    </row>
    <row r="123" spans="1:11" ht="20.25" customHeight="1">
      <c r="A123" s="103" t="s">
        <v>187</v>
      </c>
      <c r="B123" s="117" t="s">
        <v>426</v>
      </c>
      <c r="C123" s="104" t="s">
        <v>188</v>
      </c>
      <c r="D123" s="105" t="s">
        <v>461</v>
      </c>
      <c r="E123" s="24" t="s">
        <v>21</v>
      </c>
      <c r="F123" s="106">
        <v>8</v>
      </c>
      <c r="G123" s="26">
        <f>'ORÇ. GERAL'!G123</f>
        <v>114.94</v>
      </c>
      <c r="H123" s="106">
        <f t="shared" ref="H123:H128" si="24">F123*G123</f>
        <v>919.52</v>
      </c>
      <c r="I123" s="209"/>
      <c r="J123" s="209"/>
      <c r="K123" s="209"/>
    </row>
    <row r="124" spans="1:11" ht="20.25" customHeight="1">
      <c r="A124" s="103" t="s">
        <v>189</v>
      </c>
      <c r="B124" s="117" t="s">
        <v>426</v>
      </c>
      <c r="C124" s="108" t="s">
        <v>607</v>
      </c>
      <c r="D124" s="109" t="s">
        <v>608</v>
      </c>
      <c r="E124" s="110" t="s">
        <v>29</v>
      </c>
      <c r="F124" s="111">
        <v>3.24</v>
      </c>
      <c r="G124" s="16">
        <f>'ORÇ. GERAL'!G124</f>
        <v>401.12</v>
      </c>
      <c r="H124" s="111">
        <f t="shared" si="24"/>
        <v>1299.6288000000002</v>
      </c>
      <c r="I124" s="209"/>
      <c r="J124" s="209"/>
      <c r="K124" s="209"/>
    </row>
    <row r="125" spans="1:11" ht="20.25" customHeight="1">
      <c r="A125" s="103" t="s">
        <v>191</v>
      </c>
      <c r="B125" s="117" t="s">
        <v>426</v>
      </c>
      <c r="C125" s="108" t="s">
        <v>192</v>
      </c>
      <c r="D125" s="113" t="s">
        <v>463</v>
      </c>
      <c r="E125" s="24" t="s">
        <v>21</v>
      </c>
      <c r="F125" s="111">
        <v>1</v>
      </c>
      <c r="G125" s="16">
        <f>'ORÇ. GERAL'!G125</f>
        <v>213.83</v>
      </c>
      <c r="H125" s="111">
        <f t="shared" si="24"/>
        <v>213.83</v>
      </c>
      <c r="I125" s="209"/>
      <c r="J125" s="209"/>
      <c r="K125" s="209"/>
    </row>
    <row r="126" spans="1:11" ht="20.25" customHeight="1">
      <c r="A126" s="103" t="s">
        <v>193</v>
      </c>
      <c r="B126" s="117" t="s">
        <v>426</v>
      </c>
      <c r="C126" s="108" t="s">
        <v>607</v>
      </c>
      <c r="D126" s="109" t="s">
        <v>608</v>
      </c>
      <c r="E126" s="114" t="s">
        <v>29</v>
      </c>
      <c r="F126" s="106">
        <v>2.4</v>
      </c>
      <c r="G126" s="16">
        <f>'ORÇ. GERAL'!G126</f>
        <v>401.12</v>
      </c>
      <c r="H126" s="106">
        <f t="shared" si="24"/>
        <v>962.68799999999999</v>
      </c>
      <c r="I126" s="209"/>
      <c r="J126" s="209"/>
      <c r="K126" s="209"/>
    </row>
    <row r="127" spans="1:11" ht="20.25" customHeight="1">
      <c r="A127" s="88" t="s">
        <v>194</v>
      </c>
      <c r="B127" s="117" t="s">
        <v>426</v>
      </c>
      <c r="C127" s="78" t="s">
        <v>195</v>
      </c>
      <c r="D127" s="79" t="s">
        <v>464</v>
      </c>
      <c r="E127" s="115" t="s">
        <v>5</v>
      </c>
      <c r="F127" s="63">
        <v>8</v>
      </c>
      <c r="G127" s="16">
        <f>'ORÇ. GERAL'!G127</f>
        <v>53.88</v>
      </c>
      <c r="H127" s="41">
        <f t="shared" si="24"/>
        <v>431.04</v>
      </c>
      <c r="I127" s="209"/>
      <c r="J127" s="209"/>
      <c r="K127" s="209"/>
    </row>
    <row r="128" spans="1:11" ht="20.25" customHeight="1" thickBot="1">
      <c r="A128" s="88" t="s">
        <v>196</v>
      </c>
      <c r="B128" s="117" t="s">
        <v>426</v>
      </c>
      <c r="C128" s="78" t="s">
        <v>197</v>
      </c>
      <c r="D128" s="89" t="s">
        <v>465</v>
      </c>
      <c r="E128" s="24" t="s">
        <v>21</v>
      </c>
      <c r="F128" s="63">
        <v>1</v>
      </c>
      <c r="G128" s="47">
        <f>'ORÇ. GERAL'!G128</f>
        <v>54.03</v>
      </c>
      <c r="H128" s="41">
        <f t="shared" si="24"/>
        <v>54.03</v>
      </c>
      <c r="I128" s="209"/>
      <c r="J128" s="209"/>
      <c r="K128" s="209"/>
    </row>
    <row r="129" spans="1:11" ht="20.25" customHeight="1" thickBot="1">
      <c r="A129" s="255" t="s">
        <v>198</v>
      </c>
      <c r="B129" s="320" t="s">
        <v>571</v>
      </c>
      <c r="C129" s="321"/>
      <c r="D129" s="256" t="s">
        <v>199</v>
      </c>
      <c r="E129" s="261"/>
      <c r="F129" s="258"/>
      <c r="G129" s="302"/>
      <c r="H129" s="258">
        <f>H130</f>
        <v>970.16</v>
      </c>
      <c r="I129" s="209"/>
      <c r="J129" s="209"/>
      <c r="K129" s="209"/>
    </row>
    <row r="130" spans="1:11" ht="20.25" customHeight="1" thickBot="1">
      <c r="A130" s="103" t="s">
        <v>200</v>
      </c>
      <c r="B130" s="117" t="s">
        <v>426</v>
      </c>
      <c r="C130" s="71" t="s">
        <v>182</v>
      </c>
      <c r="D130" s="72" t="s">
        <v>459</v>
      </c>
      <c r="E130" s="24" t="s">
        <v>21</v>
      </c>
      <c r="F130" s="59">
        <v>2</v>
      </c>
      <c r="G130" s="303">
        <f>'ORÇ. GERAL'!G130</f>
        <v>485.08</v>
      </c>
      <c r="H130" s="75">
        <f>F130*G130</f>
        <v>970.16</v>
      </c>
      <c r="I130" s="209"/>
      <c r="J130" s="209"/>
      <c r="K130" s="209"/>
    </row>
    <row r="131" spans="1:11" ht="20.25" customHeight="1" thickBot="1">
      <c r="A131" s="255" t="s">
        <v>201</v>
      </c>
      <c r="B131" s="320" t="s">
        <v>571</v>
      </c>
      <c r="C131" s="321"/>
      <c r="D131" s="256" t="s">
        <v>202</v>
      </c>
      <c r="E131" s="261"/>
      <c r="F131" s="258"/>
      <c r="G131" s="302"/>
      <c r="H131" s="258">
        <f>H132+H133+H134</f>
        <v>1541.0000000000002</v>
      </c>
      <c r="I131" s="209"/>
      <c r="J131" s="209"/>
      <c r="K131" s="209"/>
    </row>
    <row r="132" spans="1:11" ht="20.25" customHeight="1">
      <c r="A132" s="103" t="s">
        <v>203</v>
      </c>
      <c r="B132" s="117" t="s">
        <v>426</v>
      </c>
      <c r="C132" s="104" t="s">
        <v>188</v>
      </c>
      <c r="D132" s="105" t="s">
        <v>461</v>
      </c>
      <c r="E132" s="24" t="s">
        <v>21</v>
      </c>
      <c r="F132" s="106">
        <v>2</v>
      </c>
      <c r="G132" s="26">
        <f>'ORÇ. GERAL'!G132</f>
        <v>114.94</v>
      </c>
      <c r="H132" s="106">
        <f t="shared" ref="H132:H134" si="25">F132*G132</f>
        <v>229.88</v>
      </c>
      <c r="I132" s="209"/>
      <c r="J132" s="209"/>
      <c r="K132" s="209"/>
    </row>
    <row r="133" spans="1:11" ht="20.25" customHeight="1">
      <c r="A133" s="103" t="s">
        <v>204</v>
      </c>
      <c r="B133" s="117" t="s">
        <v>426</v>
      </c>
      <c r="C133" s="108" t="s">
        <v>607</v>
      </c>
      <c r="D133" s="109" t="s">
        <v>608</v>
      </c>
      <c r="E133" s="110" t="s">
        <v>29</v>
      </c>
      <c r="F133" s="111">
        <v>3</v>
      </c>
      <c r="G133" s="16">
        <f>'ORÇ. GERAL'!G133</f>
        <v>401.12</v>
      </c>
      <c r="H133" s="111">
        <f t="shared" si="25"/>
        <v>1203.3600000000001</v>
      </c>
      <c r="I133" s="209"/>
      <c r="J133" s="209"/>
      <c r="K133" s="209"/>
    </row>
    <row r="134" spans="1:11" ht="20.25" customHeight="1" thickBot="1">
      <c r="A134" s="103" t="s">
        <v>205</v>
      </c>
      <c r="B134" s="117" t="s">
        <v>426</v>
      </c>
      <c r="C134" s="78" t="s">
        <v>195</v>
      </c>
      <c r="D134" s="79" t="s">
        <v>464</v>
      </c>
      <c r="E134" s="24" t="s">
        <v>21</v>
      </c>
      <c r="F134" s="63">
        <v>2</v>
      </c>
      <c r="G134" s="47">
        <f>'ORÇ. GERAL'!G134</f>
        <v>53.88</v>
      </c>
      <c r="H134" s="41">
        <f t="shared" si="25"/>
        <v>107.76</v>
      </c>
      <c r="I134" s="209"/>
      <c r="J134" s="209"/>
      <c r="K134" s="209"/>
    </row>
    <row r="135" spans="1:11" ht="20.25" customHeight="1" thickBot="1">
      <c r="A135" s="255" t="s">
        <v>206</v>
      </c>
      <c r="B135" s="320" t="s">
        <v>571</v>
      </c>
      <c r="C135" s="321"/>
      <c r="D135" s="256" t="s">
        <v>207</v>
      </c>
      <c r="E135" s="261"/>
      <c r="F135" s="258"/>
      <c r="G135" s="302"/>
      <c r="H135" s="273">
        <f>H136+H144+H151+H157+H160</f>
        <v>22971.230000000003</v>
      </c>
      <c r="I135" s="208">
        <f>H136+H144+H151+H157+H160</f>
        <v>22971.230000000003</v>
      </c>
      <c r="J135" s="208">
        <f>I135*23.11%+I135</f>
        <v>28279.881253000003</v>
      </c>
      <c r="K135" s="209"/>
    </row>
    <row r="136" spans="1:11" s="116" customFormat="1" ht="20.25" customHeight="1" thickBot="1">
      <c r="A136" s="255" t="s">
        <v>208</v>
      </c>
      <c r="B136" s="320" t="s">
        <v>571</v>
      </c>
      <c r="C136" s="321"/>
      <c r="D136" s="256" t="s">
        <v>209</v>
      </c>
      <c r="E136" s="261"/>
      <c r="F136" s="258"/>
      <c r="G136" s="302"/>
      <c r="H136" s="258">
        <f>H137+H138+H139+H140+H141+H142+H143</f>
        <v>10674.23</v>
      </c>
      <c r="I136" s="211"/>
      <c r="J136" s="211"/>
      <c r="K136" s="211"/>
    </row>
    <row r="137" spans="1:11" s="116" customFormat="1" ht="20.25" customHeight="1">
      <c r="A137" s="117" t="s">
        <v>210</v>
      </c>
      <c r="B137" s="117" t="s">
        <v>426</v>
      </c>
      <c r="C137" s="117" t="s">
        <v>211</v>
      </c>
      <c r="D137" s="89" t="s">
        <v>466</v>
      </c>
      <c r="E137" s="115" t="s">
        <v>142</v>
      </c>
      <c r="F137" s="63">
        <v>54</v>
      </c>
      <c r="G137" s="26">
        <f>'ORÇ. GERAL'!G137</f>
        <v>28.54</v>
      </c>
      <c r="H137" s="75">
        <f t="shared" ref="H137:H150" si="26">F137*G137</f>
        <v>1541.1599999999999</v>
      </c>
      <c r="I137" s="211"/>
      <c r="J137" s="211"/>
      <c r="K137" s="211"/>
    </row>
    <row r="138" spans="1:11" s="116" customFormat="1" ht="20.25" customHeight="1">
      <c r="A138" s="117" t="s">
        <v>212</v>
      </c>
      <c r="B138" s="117" t="s">
        <v>426</v>
      </c>
      <c r="C138" s="117" t="s">
        <v>211</v>
      </c>
      <c r="D138" s="89" t="s">
        <v>467</v>
      </c>
      <c r="E138" s="115" t="s">
        <v>142</v>
      </c>
      <c r="F138" s="63">
        <v>44</v>
      </c>
      <c r="G138" s="16">
        <f>'ORÇ. GERAL'!G138</f>
        <v>28.54</v>
      </c>
      <c r="H138" s="75">
        <f t="shared" si="26"/>
        <v>1255.76</v>
      </c>
      <c r="I138" s="211"/>
      <c r="J138" s="211"/>
      <c r="K138" s="211"/>
    </row>
    <row r="139" spans="1:11" s="116" customFormat="1" ht="20.25" customHeight="1">
      <c r="A139" s="88" t="s">
        <v>213</v>
      </c>
      <c r="B139" s="117" t="s">
        <v>426</v>
      </c>
      <c r="C139" s="88" t="s">
        <v>211</v>
      </c>
      <c r="D139" s="118" t="s">
        <v>468</v>
      </c>
      <c r="E139" s="36" t="s">
        <v>142</v>
      </c>
      <c r="F139" s="67">
        <v>30</v>
      </c>
      <c r="G139" s="16">
        <f>'ORÇ. GERAL'!G139</f>
        <v>28.54</v>
      </c>
      <c r="H139" s="75">
        <f t="shared" si="26"/>
        <v>856.19999999999993</v>
      </c>
      <c r="I139" s="211"/>
      <c r="J139" s="211"/>
      <c r="K139" s="211"/>
    </row>
    <row r="140" spans="1:11" s="116" customFormat="1" ht="20.25" customHeight="1">
      <c r="A140" s="88" t="s">
        <v>214</v>
      </c>
      <c r="B140" s="117" t="s">
        <v>426</v>
      </c>
      <c r="C140" s="88" t="s">
        <v>215</v>
      </c>
      <c r="D140" s="118" t="s">
        <v>469</v>
      </c>
      <c r="E140" s="24" t="s">
        <v>21</v>
      </c>
      <c r="F140" s="67">
        <v>10</v>
      </c>
      <c r="G140" s="16">
        <f>'ORÇ. GERAL'!G140</f>
        <v>305.52</v>
      </c>
      <c r="H140" s="75">
        <f t="shared" si="26"/>
        <v>3055.2</v>
      </c>
      <c r="I140" s="211"/>
      <c r="J140" s="211"/>
      <c r="K140" s="211"/>
    </row>
    <row r="141" spans="1:11" s="116" customFormat="1" ht="20.25" customHeight="1">
      <c r="A141" s="88" t="s">
        <v>216</v>
      </c>
      <c r="B141" s="117" t="s">
        <v>426</v>
      </c>
      <c r="C141" s="88" t="s">
        <v>215</v>
      </c>
      <c r="D141" s="118" t="s">
        <v>470</v>
      </c>
      <c r="E141" s="24" t="s">
        <v>21</v>
      </c>
      <c r="F141" s="67">
        <v>11</v>
      </c>
      <c r="G141" s="16">
        <f>'ORÇ. GERAL'!G141</f>
        <v>305.52</v>
      </c>
      <c r="H141" s="75">
        <f t="shared" si="26"/>
        <v>3360.72</v>
      </c>
      <c r="I141" s="211"/>
      <c r="J141" s="211"/>
      <c r="K141" s="211"/>
    </row>
    <row r="142" spans="1:11" s="116" customFormat="1" ht="20.25" customHeight="1">
      <c r="A142" s="88" t="s">
        <v>217</v>
      </c>
      <c r="B142" s="117" t="s">
        <v>426</v>
      </c>
      <c r="C142" s="88" t="s">
        <v>218</v>
      </c>
      <c r="D142" s="118" t="s">
        <v>471</v>
      </c>
      <c r="E142" s="24" t="s">
        <v>21</v>
      </c>
      <c r="F142" s="67">
        <v>1</v>
      </c>
      <c r="G142" s="16">
        <f>'ORÇ. GERAL'!G142</f>
        <v>240.42</v>
      </c>
      <c r="H142" s="75">
        <f t="shared" si="26"/>
        <v>240.42</v>
      </c>
      <c r="I142" s="211"/>
      <c r="J142" s="211"/>
      <c r="K142" s="211"/>
    </row>
    <row r="143" spans="1:11" s="116" customFormat="1" ht="20.25" customHeight="1" thickBot="1">
      <c r="A143" s="88" t="s">
        <v>219</v>
      </c>
      <c r="B143" s="117" t="s">
        <v>426</v>
      </c>
      <c r="C143" s="88" t="s">
        <v>220</v>
      </c>
      <c r="D143" s="118" t="s">
        <v>472</v>
      </c>
      <c r="E143" s="24" t="s">
        <v>21</v>
      </c>
      <c r="F143" s="67">
        <v>7</v>
      </c>
      <c r="G143" s="47">
        <f>'ORÇ. GERAL'!G143</f>
        <v>52.11</v>
      </c>
      <c r="H143" s="75">
        <f t="shared" si="26"/>
        <v>364.77</v>
      </c>
      <c r="I143" s="211"/>
      <c r="J143" s="211"/>
      <c r="K143" s="211"/>
    </row>
    <row r="144" spans="1:11" ht="20.25" customHeight="1" thickBot="1">
      <c r="A144" s="255" t="s">
        <v>221</v>
      </c>
      <c r="B144" s="320" t="s">
        <v>571</v>
      </c>
      <c r="C144" s="321"/>
      <c r="D144" s="256" t="s">
        <v>222</v>
      </c>
      <c r="E144" s="261"/>
      <c r="F144" s="258"/>
      <c r="G144" s="302"/>
      <c r="H144" s="258">
        <f>H145+H146+H147+H148+H149+H150</f>
        <v>6902.74</v>
      </c>
      <c r="I144" s="209"/>
      <c r="J144" s="209"/>
      <c r="K144" s="209"/>
    </row>
    <row r="145" spans="1:11" ht="20.25" customHeight="1">
      <c r="A145" s="119" t="s">
        <v>223</v>
      </c>
      <c r="B145" s="117" t="s">
        <v>426</v>
      </c>
      <c r="C145" s="119" t="s">
        <v>525</v>
      </c>
      <c r="D145" s="118" t="s">
        <v>526</v>
      </c>
      <c r="E145" s="121" t="s">
        <v>142</v>
      </c>
      <c r="F145" s="122">
        <v>44</v>
      </c>
      <c r="G145" s="26">
        <f>'ORÇ. GERAL'!G145</f>
        <v>52.08</v>
      </c>
      <c r="H145" s="124">
        <f t="shared" si="26"/>
        <v>2291.52</v>
      </c>
      <c r="I145" s="209"/>
      <c r="J145" s="209"/>
      <c r="K145" s="209"/>
    </row>
    <row r="146" spans="1:11" ht="20.25" customHeight="1">
      <c r="A146" s="65" t="s">
        <v>225</v>
      </c>
      <c r="B146" s="117" t="s">
        <v>426</v>
      </c>
      <c r="C146" s="65" t="s">
        <v>224</v>
      </c>
      <c r="D146" s="66" t="s">
        <v>473</v>
      </c>
      <c r="E146" s="15" t="s">
        <v>142</v>
      </c>
      <c r="F146" s="125">
        <v>80</v>
      </c>
      <c r="G146" s="16">
        <f>'ORÇ. GERAL'!G146</f>
        <v>23.54</v>
      </c>
      <c r="H146" s="26">
        <f t="shared" si="26"/>
        <v>1883.1999999999998</v>
      </c>
      <c r="I146" s="209"/>
      <c r="J146" s="209"/>
      <c r="K146" s="209"/>
    </row>
    <row r="147" spans="1:11" ht="20.25" customHeight="1">
      <c r="A147" s="65" t="s">
        <v>226</v>
      </c>
      <c r="B147" s="117" t="s">
        <v>426</v>
      </c>
      <c r="C147" s="65" t="s">
        <v>227</v>
      </c>
      <c r="D147" s="66" t="s">
        <v>474</v>
      </c>
      <c r="E147" s="24" t="s">
        <v>21</v>
      </c>
      <c r="F147" s="125">
        <v>11</v>
      </c>
      <c r="G147" s="16">
        <f>'ORÇ. GERAL'!G147</f>
        <v>87.4</v>
      </c>
      <c r="H147" s="26">
        <f t="shared" si="26"/>
        <v>961.40000000000009</v>
      </c>
      <c r="I147" s="209"/>
      <c r="J147" s="209"/>
      <c r="K147" s="209"/>
    </row>
    <row r="148" spans="1:11" ht="20.25" customHeight="1">
      <c r="A148" s="65" t="s">
        <v>228</v>
      </c>
      <c r="B148" s="117" t="s">
        <v>426</v>
      </c>
      <c r="C148" s="65" t="s">
        <v>527</v>
      </c>
      <c r="D148" s="66" t="s">
        <v>528</v>
      </c>
      <c r="E148" s="24" t="s">
        <v>21</v>
      </c>
      <c r="F148" s="125">
        <v>2</v>
      </c>
      <c r="G148" s="16">
        <f>'ORÇ. GERAL'!G148</f>
        <v>141.82</v>
      </c>
      <c r="H148" s="26">
        <f t="shared" si="26"/>
        <v>283.64</v>
      </c>
      <c r="I148" s="209"/>
      <c r="J148" s="209"/>
      <c r="K148" s="209"/>
    </row>
    <row r="149" spans="1:11" ht="20.25" customHeight="1">
      <c r="A149" s="65" t="s">
        <v>229</v>
      </c>
      <c r="B149" s="117" t="s">
        <v>426</v>
      </c>
      <c r="C149" s="65" t="s">
        <v>230</v>
      </c>
      <c r="D149" s="66" t="s">
        <v>475</v>
      </c>
      <c r="E149" s="24" t="s">
        <v>21</v>
      </c>
      <c r="F149" s="125">
        <v>7</v>
      </c>
      <c r="G149" s="16">
        <f>'ORÇ. GERAL'!G149</f>
        <v>81.44</v>
      </c>
      <c r="H149" s="26">
        <f t="shared" si="26"/>
        <v>570.07999999999993</v>
      </c>
      <c r="I149" s="209"/>
      <c r="J149" s="209"/>
      <c r="K149" s="209"/>
    </row>
    <row r="150" spans="1:11" ht="20.25" customHeight="1" thickBot="1">
      <c r="A150" s="65" t="s">
        <v>231</v>
      </c>
      <c r="B150" s="117" t="s">
        <v>426</v>
      </c>
      <c r="C150" s="65" t="s">
        <v>232</v>
      </c>
      <c r="D150" s="66" t="s">
        <v>476</v>
      </c>
      <c r="E150" s="24" t="s">
        <v>21</v>
      </c>
      <c r="F150" s="125">
        <v>10</v>
      </c>
      <c r="G150" s="47">
        <f>'ORÇ. GERAL'!G150</f>
        <v>91.29</v>
      </c>
      <c r="H150" s="26">
        <f t="shared" si="26"/>
        <v>912.90000000000009</v>
      </c>
      <c r="I150" s="209"/>
      <c r="J150" s="209"/>
      <c r="K150" s="209"/>
    </row>
    <row r="151" spans="1:11" ht="20.25" customHeight="1" thickBot="1">
      <c r="A151" s="255" t="s">
        <v>233</v>
      </c>
      <c r="B151" s="320" t="s">
        <v>571</v>
      </c>
      <c r="C151" s="321"/>
      <c r="D151" s="256" t="s">
        <v>234</v>
      </c>
      <c r="E151" s="261"/>
      <c r="F151" s="258"/>
      <c r="G151" s="302"/>
      <c r="H151" s="258">
        <f>H152+H153+H154+H155+H156</f>
        <v>2456.1999999999994</v>
      </c>
      <c r="I151" s="209"/>
      <c r="J151" s="209"/>
      <c r="K151" s="209"/>
    </row>
    <row r="152" spans="1:11" ht="20.25" customHeight="1">
      <c r="A152" s="119" t="s">
        <v>235</v>
      </c>
      <c r="B152" s="117" t="s">
        <v>426</v>
      </c>
      <c r="C152" s="117" t="s">
        <v>211</v>
      </c>
      <c r="D152" s="89" t="s">
        <v>466</v>
      </c>
      <c r="E152" s="115" t="s">
        <v>142</v>
      </c>
      <c r="F152" s="63">
        <v>38</v>
      </c>
      <c r="G152" s="26">
        <f>'ORÇ. GERAL'!G152</f>
        <v>28.54</v>
      </c>
      <c r="H152" s="75">
        <f t="shared" ref="H152:H156" si="27">F152*G152</f>
        <v>1084.52</v>
      </c>
      <c r="I152" s="209"/>
      <c r="J152" s="209"/>
      <c r="K152" s="209"/>
    </row>
    <row r="153" spans="1:11" ht="20.25" customHeight="1">
      <c r="A153" s="65" t="s">
        <v>236</v>
      </c>
      <c r="B153" s="117" t="s">
        <v>426</v>
      </c>
      <c r="C153" s="117" t="s">
        <v>211</v>
      </c>
      <c r="D153" s="89" t="s">
        <v>467</v>
      </c>
      <c r="E153" s="115" t="s">
        <v>142</v>
      </c>
      <c r="F153" s="63">
        <v>15</v>
      </c>
      <c r="G153" s="16">
        <f>'ORÇ. GERAL'!G153</f>
        <v>28.54</v>
      </c>
      <c r="H153" s="75">
        <f t="shared" si="27"/>
        <v>428.09999999999997</v>
      </c>
      <c r="I153" s="209"/>
      <c r="J153" s="209"/>
      <c r="K153" s="209"/>
    </row>
    <row r="154" spans="1:11" ht="20.25" customHeight="1">
      <c r="A154" s="65" t="s">
        <v>237</v>
      </c>
      <c r="B154" s="117" t="s">
        <v>426</v>
      </c>
      <c r="C154" s="88" t="s">
        <v>211</v>
      </c>
      <c r="D154" s="118" t="s">
        <v>468</v>
      </c>
      <c r="E154" s="36" t="s">
        <v>142</v>
      </c>
      <c r="F154" s="67">
        <v>8</v>
      </c>
      <c r="G154" s="16">
        <f>'ORÇ. GERAL'!G154</f>
        <v>28.54</v>
      </c>
      <c r="H154" s="75">
        <f t="shared" si="27"/>
        <v>228.32</v>
      </c>
      <c r="I154" s="209"/>
      <c r="J154" s="209"/>
      <c r="K154" s="209"/>
    </row>
    <row r="155" spans="1:11" ht="20.25" customHeight="1">
      <c r="A155" s="65" t="s">
        <v>238</v>
      </c>
      <c r="B155" s="117" t="s">
        <v>426</v>
      </c>
      <c r="C155" s="88" t="s">
        <v>215</v>
      </c>
      <c r="D155" s="118" t="s">
        <v>469</v>
      </c>
      <c r="E155" s="24" t="s">
        <v>21</v>
      </c>
      <c r="F155" s="67">
        <v>2</v>
      </c>
      <c r="G155" s="16">
        <f>'ORÇ. GERAL'!G155</f>
        <v>305.52</v>
      </c>
      <c r="H155" s="75">
        <f t="shared" si="27"/>
        <v>611.04</v>
      </c>
      <c r="I155" s="209"/>
      <c r="J155" s="209"/>
      <c r="K155" s="209"/>
    </row>
    <row r="156" spans="1:11" ht="20.25" customHeight="1" thickBot="1">
      <c r="A156" s="65" t="s">
        <v>239</v>
      </c>
      <c r="B156" s="117" t="s">
        <v>426</v>
      </c>
      <c r="C156" s="88" t="s">
        <v>220</v>
      </c>
      <c r="D156" s="118" t="s">
        <v>472</v>
      </c>
      <c r="E156" s="24" t="s">
        <v>21</v>
      </c>
      <c r="F156" s="67">
        <v>2</v>
      </c>
      <c r="G156" s="47">
        <f>'ORÇ. GERAL'!G156</f>
        <v>52.11</v>
      </c>
      <c r="H156" s="75">
        <f t="shared" si="27"/>
        <v>104.22</v>
      </c>
      <c r="I156" s="209"/>
      <c r="J156" s="209"/>
      <c r="K156" s="209"/>
    </row>
    <row r="157" spans="1:11" ht="20.25" customHeight="1" thickBot="1">
      <c r="A157" s="255" t="s">
        <v>240</v>
      </c>
      <c r="B157" s="320" t="s">
        <v>571</v>
      </c>
      <c r="C157" s="321"/>
      <c r="D157" s="256" t="s">
        <v>241</v>
      </c>
      <c r="E157" s="261"/>
      <c r="F157" s="258"/>
      <c r="G157" s="302"/>
      <c r="H157" s="258">
        <f>H158+H159</f>
        <v>515.98</v>
      </c>
      <c r="I157" s="209"/>
      <c r="J157" s="209"/>
      <c r="K157" s="209"/>
    </row>
    <row r="158" spans="1:11" ht="20.25" customHeight="1">
      <c r="A158" s="119" t="s">
        <v>242</v>
      </c>
      <c r="B158" s="117" t="s">
        <v>426</v>
      </c>
      <c r="C158" s="65" t="s">
        <v>224</v>
      </c>
      <c r="D158" s="66" t="s">
        <v>473</v>
      </c>
      <c r="E158" s="15" t="s">
        <v>142</v>
      </c>
      <c r="F158" s="125">
        <v>15</v>
      </c>
      <c r="G158" s="26">
        <f>'ORÇ. GERAL'!G158</f>
        <v>23.54</v>
      </c>
      <c r="H158" s="26">
        <f t="shared" ref="H158:H159" si="28">F158*G158</f>
        <v>353.09999999999997</v>
      </c>
      <c r="I158" s="209"/>
      <c r="J158" s="209"/>
      <c r="K158" s="209"/>
    </row>
    <row r="159" spans="1:11" ht="20.25" customHeight="1" thickBot="1">
      <c r="A159" s="65" t="s">
        <v>243</v>
      </c>
      <c r="B159" s="117" t="s">
        <v>426</v>
      </c>
      <c r="C159" s="65" t="s">
        <v>230</v>
      </c>
      <c r="D159" s="66" t="s">
        <v>475</v>
      </c>
      <c r="E159" s="24" t="s">
        <v>21</v>
      </c>
      <c r="F159" s="125">
        <v>2</v>
      </c>
      <c r="G159" s="47">
        <f>'ORÇ. GERAL'!G159</f>
        <v>81.44</v>
      </c>
      <c r="H159" s="26">
        <f t="shared" si="28"/>
        <v>162.88</v>
      </c>
      <c r="I159" s="209"/>
      <c r="J159" s="209"/>
      <c r="K159" s="209"/>
    </row>
    <row r="160" spans="1:11" ht="20.25" customHeight="1" thickBot="1">
      <c r="A160" s="255" t="s">
        <v>244</v>
      </c>
      <c r="B160" s="320" t="s">
        <v>571</v>
      </c>
      <c r="C160" s="321"/>
      <c r="D160" s="256" t="s">
        <v>245</v>
      </c>
      <c r="E160" s="261"/>
      <c r="F160" s="258"/>
      <c r="G160" s="302"/>
      <c r="H160" s="258">
        <f>H161+H162+H163</f>
        <v>2422.08</v>
      </c>
      <c r="I160" s="209"/>
      <c r="J160" s="209"/>
      <c r="K160" s="209"/>
    </row>
    <row r="161" spans="1:11" ht="20.25" customHeight="1">
      <c r="A161" s="88" t="s">
        <v>246</v>
      </c>
      <c r="B161" s="117" t="s">
        <v>426</v>
      </c>
      <c r="C161" s="117" t="s">
        <v>609</v>
      </c>
      <c r="D161" s="89" t="s">
        <v>610</v>
      </c>
      <c r="E161" s="24" t="s">
        <v>21</v>
      </c>
      <c r="F161" s="63">
        <v>2</v>
      </c>
      <c r="G161" s="26">
        <f>'ORÇ. GERAL'!G161</f>
        <v>788.68</v>
      </c>
      <c r="H161" s="75">
        <f t="shared" ref="H161:H163" si="29">F161*G161</f>
        <v>1577.36</v>
      </c>
      <c r="I161" s="209"/>
      <c r="J161" s="209"/>
      <c r="K161" s="209"/>
    </row>
    <row r="162" spans="1:11" ht="20.25" customHeight="1">
      <c r="A162" s="88" t="s">
        <v>247</v>
      </c>
      <c r="B162" s="117" t="s">
        <v>426</v>
      </c>
      <c r="C162" s="117" t="s">
        <v>248</v>
      </c>
      <c r="D162" s="89" t="s">
        <v>478</v>
      </c>
      <c r="E162" s="24" t="s">
        <v>21</v>
      </c>
      <c r="F162" s="63">
        <v>2</v>
      </c>
      <c r="G162" s="16">
        <f>'ORÇ. GERAL'!G162</f>
        <v>69.260000000000005</v>
      </c>
      <c r="H162" s="75">
        <f t="shared" si="29"/>
        <v>138.52000000000001</v>
      </c>
      <c r="I162" s="209"/>
      <c r="J162" s="209"/>
      <c r="K162" s="209"/>
    </row>
    <row r="163" spans="1:11" ht="20.25" customHeight="1" thickBot="1">
      <c r="A163" s="88" t="s">
        <v>249</v>
      </c>
      <c r="B163" s="117" t="s">
        <v>426</v>
      </c>
      <c r="C163" s="88" t="s">
        <v>224</v>
      </c>
      <c r="D163" s="118" t="s">
        <v>473</v>
      </c>
      <c r="E163" s="39" t="s">
        <v>142</v>
      </c>
      <c r="F163" s="67">
        <v>30</v>
      </c>
      <c r="G163" s="16">
        <f>'ORÇ. GERAL'!G163</f>
        <v>23.54</v>
      </c>
      <c r="H163" s="75">
        <f t="shared" si="29"/>
        <v>706.19999999999993</v>
      </c>
      <c r="I163" s="209"/>
      <c r="J163" s="209"/>
      <c r="K163" s="209"/>
    </row>
    <row r="164" spans="1:11" ht="20.25" customHeight="1" thickBot="1">
      <c r="A164" s="255" t="s">
        <v>250</v>
      </c>
      <c r="B164" s="320" t="s">
        <v>571</v>
      </c>
      <c r="C164" s="321"/>
      <c r="D164" s="256" t="s">
        <v>331</v>
      </c>
      <c r="E164" s="261"/>
      <c r="F164" s="258"/>
      <c r="G164" s="261"/>
      <c r="H164" s="273">
        <f>H165+H166</f>
        <v>8457.01</v>
      </c>
      <c r="I164" s="208">
        <f>H164</f>
        <v>8457.01</v>
      </c>
      <c r="J164" s="208">
        <f>I164*23.11%+I164</f>
        <v>10411.425010999999</v>
      </c>
    </row>
    <row r="165" spans="1:11" ht="20.25" customHeight="1">
      <c r="A165" s="119" t="s">
        <v>545</v>
      </c>
      <c r="B165" s="117" t="s">
        <v>426</v>
      </c>
      <c r="C165" s="119" t="s">
        <v>542</v>
      </c>
      <c r="D165" s="120" t="s">
        <v>541</v>
      </c>
      <c r="E165" s="121" t="s">
        <v>29</v>
      </c>
      <c r="F165" s="122">
        <v>22</v>
      </c>
      <c r="G165" s="123">
        <f>'ORÇ. GERAL'!G215</f>
        <v>314.02</v>
      </c>
      <c r="H165" s="124">
        <f t="shared" ref="H165:H166" si="30">F165*G165</f>
        <v>6908.44</v>
      </c>
      <c r="I165" s="209"/>
      <c r="J165" s="209"/>
    </row>
    <row r="166" spans="1:11" ht="20.25" customHeight="1" thickBot="1">
      <c r="A166" s="135" t="s">
        <v>546</v>
      </c>
      <c r="B166" s="117" t="s">
        <v>426</v>
      </c>
      <c r="C166" s="135" t="s">
        <v>334</v>
      </c>
      <c r="D166" s="133" t="s">
        <v>502</v>
      </c>
      <c r="E166" s="39" t="s">
        <v>29</v>
      </c>
      <c r="F166" s="67">
        <v>3</v>
      </c>
      <c r="G166" s="98">
        <f>'ORÇ. GERAL'!G216</f>
        <v>516.19000000000005</v>
      </c>
      <c r="H166" s="26">
        <f t="shared" si="30"/>
        <v>1548.5700000000002</v>
      </c>
      <c r="I166" s="209"/>
      <c r="J166" s="209"/>
    </row>
    <row r="167" spans="1:11" ht="20.25" customHeight="1" thickBot="1">
      <c r="A167" s="255" t="s">
        <v>321</v>
      </c>
      <c r="B167" s="320" t="s">
        <v>571</v>
      </c>
      <c r="C167" s="321"/>
      <c r="D167" s="256" t="s">
        <v>397</v>
      </c>
      <c r="E167" s="261"/>
      <c r="F167" s="258"/>
      <c r="G167" s="261"/>
      <c r="H167" s="273">
        <f>H168+H169+H170+H171+H172</f>
        <v>3211.08</v>
      </c>
      <c r="I167" s="208">
        <f>H167</f>
        <v>3211.08</v>
      </c>
      <c r="J167" s="208">
        <f>I167*23.11%+I167</f>
        <v>3953.1605879999997</v>
      </c>
    </row>
    <row r="168" spans="1:11" ht="20.25" customHeight="1">
      <c r="A168" s="119" t="s">
        <v>323</v>
      </c>
      <c r="B168" s="117" t="s">
        <v>426</v>
      </c>
      <c r="C168" s="119" t="s">
        <v>346</v>
      </c>
      <c r="D168" s="120" t="s">
        <v>504</v>
      </c>
      <c r="E168" s="121" t="s">
        <v>142</v>
      </c>
      <c r="F168" s="122">
        <v>60</v>
      </c>
      <c r="G168" s="123">
        <f>'ORÇ. GERAL'!G224</f>
        <v>18.59</v>
      </c>
      <c r="H168" s="124">
        <f t="shared" ref="H168:H172" si="31">F168*G168</f>
        <v>1115.4000000000001</v>
      </c>
      <c r="I168" s="209"/>
      <c r="J168" s="209"/>
    </row>
    <row r="169" spans="1:11" ht="20.25" customHeight="1">
      <c r="A169" s="119" t="s">
        <v>325</v>
      </c>
      <c r="B169" s="117" t="s">
        <v>426</v>
      </c>
      <c r="C169" s="119" t="s">
        <v>348</v>
      </c>
      <c r="D169" s="120" t="s">
        <v>505</v>
      </c>
      <c r="E169" s="121" t="s">
        <v>21</v>
      </c>
      <c r="F169" s="122">
        <v>2</v>
      </c>
      <c r="G169" s="123">
        <f>'ORÇ. GERAL'!G225</f>
        <v>162.34</v>
      </c>
      <c r="H169" s="124">
        <f t="shared" si="31"/>
        <v>324.68</v>
      </c>
      <c r="I169" s="209"/>
      <c r="J169" s="209"/>
    </row>
    <row r="170" spans="1:11" ht="20.25" customHeight="1">
      <c r="A170" s="119" t="s">
        <v>326</v>
      </c>
      <c r="B170" s="117" t="s">
        <v>426</v>
      </c>
      <c r="C170" s="119" t="s">
        <v>350</v>
      </c>
      <c r="D170" s="120" t="s">
        <v>506</v>
      </c>
      <c r="E170" s="121" t="s">
        <v>21</v>
      </c>
      <c r="F170" s="122">
        <v>1</v>
      </c>
      <c r="G170" s="123">
        <f>'ORÇ. GERAL'!G226</f>
        <v>367.05</v>
      </c>
      <c r="H170" s="124">
        <f t="shared" si="31"/>
        <v>367.05</v>
      </c>
      <c r="I170" s="209"/>
      <c r="J170" s="209"/>
    </row>
    <row r="171" spans="1:11" ht="20.25" customHeight="1">
      <c r="A171" s="119" t="s">
        <v>328</v>
      </c>
      <c r="B171" s="117" t="s">
        <v>426</v>
      </c>
      <c r="C171" s="119" t="s">
        <v>352</v>
      </c>
      <c r="D171" s="120" t="s">
        <v>507</v>
      </c>
      <c r="E171" s="121" t="s">
        <v>21</v>
      </c>
      <c r="F171" s="122">
        <v>5</v>
      </c>
      <c r="G171" s="123">
        <f>'ORÇ. GERAL'!G227</f>
        <v>117.37</v>
      </c>
      <c r="H171" s="124">
        <f t="shared" si="31"/>
        <v>586.85</v>
      </c>
      <c r="I171" s="209"/>
      <c r="J171" s="209"/>
    </row>
    <row r="172" spans="1:11" ht="20.25" customHeight="1" thickBot="1">
      <c r="A172" s="119" t="s">
        <v>547</v>
      </c>
      <c r="B172" s="117" t="s">
        <v>426</v>
      </c>
      <c r="C172" s="119" t="s">
        <v>354</v>
      </c>
      <c r="D172" s="120" t="s">
        <v>508</v>
      </c>
      <c r="E172" s="121" t="s">
        <v>21</v>
      </c>
      <c r="F172" s="122">
        <v>5</v>
      </c>
      <c r="G172" s="123">
        <f>'ORÇ. GERAL'!G228</f>
        <v>163.41999999999999</v>
      </c>
      <c r="H172" s="124">
        <f t="shared" si="31"/>
        <v>817.09999999999991</v>
      </c>
      <c r="I172" s="209"/>
      <c r="J172" s="209"/>
    </row>
    <row r="173" spans="1:11" ht="20.25" customHeight="1" thickBot="1">
      <c r="A173" s="255" t="s">
        <v>330</v>
      </c>
      <c r="B173" s="320" t="s">
        <v>571</v>
      </c>
      <c r="C173" s="321"/>
      <c r="D173" s="256" t="s">
        <v>329</v>
      </c>
      <c r="E173" s="261"/>
      <c r="F173" s="258"/>
      <c r="G173" s="261"/>
      <c r="H173" s="273">
        <f>H174+H175+H176</f>
        <v>3935.3999999999996</v>
      </c>
      <c r="I173" s="210">
        <f>H173</f>
        <v>3935.3999999999996</v>
      </c>
      <c r="J173" s="208">
        <f>I173*23.11%+I173</f>
        <v>4844.8709399999998</v>
      </c>
    </row>
    <row r="174" spans="1:11" ht="20.25" customHeight="1">
      <c r="A174" s="119" t="s">
        <v>332</v>
      </c>
      <c r="B174" s="119" t="s">
        <v>425</v>
      </c>
      <c r="C174" s="119" t="s">
        <v>341</v>
      </c>
      <c r="D174" s="120" t="s">
        <v>512</v>
      </c>
      <c r="E174" s="121" t="s">
        <v>21</v>
      </c>
      <c r="F174" s="122">
        <v>1</v>
      </c>
      <c r="G174" s="123">
        <v>1311.8</v>
      </c>
      <c r="H174" s="124">
        <f t="shared" ref="H174:H176" si="32">F174*G174</f>
        <v>1311.8</v>
      </c>
    </row>
    <row r="175" spans="1:11" ht="20.25" customHeight="1">
      <c r="A175" s="119" t="s">
        <v>333</v>
      </c>
      <c r="B175" s="119" t="s">
        <v>425</v>
      </c>
      <c r="C175" s="119" t="str">
        <f>C174</f>
        <v>15.04.080</v>
      </c>
      <c r="D175" s="120" t="s">
        <v>513</v>
      </c>
      <c r="E175" s="121" t="s">
        <v>21</v>
      </c>
      <c r="F175" s="122">
        <v>1</v>
      </c>
      <c r="G175" s="123">
        <f>G174</f>
        <v>1311.8</v>
      </c>
      <c r="H175" s="124">
        <f t="shared" si="32"/>
        <v>1311.8</v>
      </c>
    </row>
    <row r="176" spans="1:11" ht="20.25" customHeight="1" thickBot="1">
      <c r="A176" s="119" t="s">
        <v>548</v>
      </c>
      <c r="B176" s="119" t="s">
        <v>425</v>
      </c>
      <c r="C176" s="137" t="str">
        <f>C175</f>
        <v>15.04.080</v>
      </c>
      <c r="D176" s="232" t="s">
        <v>514</v>
      </c>
      <c r="E176" s="121" t="s">
        <v>21</v>
      </c>
      <c r="F176" s="122">
        <v>1</v>
      </c>
      <c r="G176" s="123">
        <f>G175</f>
        <v>1311.8</v>
      </c>
      <c r="H176" s="247">
        <f t="shared" si="32"/>
        <v>1311.8</v>
      </c>
    </row>
    <row r="177" spans="1:10" ht="20.100000000000001" customHeight="1">
      <c r="A177" s="171"/>
      <c r="B177" s="171"/>
      <c r="E177" s="334" t="s">
        <v>406</v>
      </c>
      <c r="F177" s="335"/>
      <c r="G177" s="336"/>
      <c r="H177" s="266">
        <f>H173+H167+H164+H160+H157+H151+H144+H136+H131+H129+H122+H119+H116+H108+H112+H103+H100+H94+H87+H82+H79+H75+H71+H67+H63+H58+H56+H52+H48+H44+H40+H36+H32+H28+H22+H18+H9</f>
        <v>385782.60175000003</v>
      </c>
      <c r="I177" s="156"/>
    </row>
    <row r="178" spans="1:10" ht="20.100000000000001" customHeight="1">
      <c r="E178" s="337" t="s">
        <v>365</v>
      </c>
      <c r="F178" s="338"/>
      <c r="G178" s="339"/>
      <c r="H178" s="267">
        <f>H177*20.11%</f>
        <v>77580.881211925007</v>
      </c>
    </row>
    <row r="179" spans="1:10" ht="20.100000000000001" customHeight="1">
      <c r="D179" s="149"/>
      <c r="E179" s="337" t="s">
        <v>366</v>
      </c>
      <c r="F179" s="338"/>
      <c r="G179" s="339"/>
      <c r="H179" s="267">
        <f>H177*3%</f>
        <v>11573.478052500001</v>
      </c>
    </row>
    <row r="180" spans="1:10" ht="20.100000000000001" customHeight="1">
      <c r="D180" s="219"/>
      <c r="E180" s="337" t="s">
        <v>543</v>
      </c>
      <c r="F180" s="338"/>
      <c r="G180" s="339"/>
      <c r="H180" s="267">
        <f>H177*1.65%</f>
        <v>6365.4129288750009</v>
      </c>
    </row>
    <row r="181" spans="1:10" ht="20.100000000000001" customHeight="1">
      <c r="E181" s="331" t="s">
        <v>367</v>
      </c>
      <c r="F181" s="332"/>
      <c r="G181" s="333"/>
      <c r="H181" s="307">
        <f>H177+H178+H179+H180</f>
        <v>481302.37394330004</v>
      </c>
    </row>
    <row r="182" spans="1:10" ht="20.100000000000001" customHeight="1">
      <c r="E182" s="331" t="s">
        <v>403</v>
      </c>
      <c r="F182" s="332"/>
      <c r="G182" s="333"/>
      <c r="H182" s="313">
        <v>455872.74</v>
      </c>
      <c r="I182" s="156"/>
    </row>
    <row r="183" spans="1:10" ht="22.5" customHeight="1" thickBot="1">
      <c r="A183" s="157"/>
      <c r="E183" s="340" t="s">
        <v>404</v>
      </c>
      <c r="F183" s="341"/>
      <c r="G183" s="342"/>
      <c r="H183" s="314">
        <f>H181-H182</f>
        <v>25429.633943300054</v>
      </c>
      <c r="J183" s="156"/>
    </row>
    <row r="184" spans="1:10">
      <c r="A184" s="343" t="s">
        <v>368</v>
      </c>
      <c r="B184" s="344"/>
      <c r="C184" s="344"/>
      <c r="D184" s="344"/>
      <c r="E184" s="344"/>
      <c r="F184" s="344"/>
      <c r="G184" s="344"/>
      <c r="H184" s="345"/>
      <c r="I184" s="156"/>
    </row>
    <row r="185" spans="1:10" ht="15.75" thickBot="1">
      <c r="A185" s="346"/>
      <c r="B185" s="347"/>
      <c r="C185" s="347"/>
      <c r="D185" s="347"/>
      <c r="E185" s="347"/>
      <c r="F185" s="347"/>
      <c r="G185" s="347"/>
      <c r="H185" s="348"/>
    </row>
    <row r="186" spans="1:10" ht="15.75" thickBot="1">
      <c r="A186" s="349" t="s">
        <v>369</v>
      </c>
      <c r="B186" s="350"/>
      <c r="C186" s="351"/>
      <c r="D186" s="213" t="s">
        <v>370</v>
      </c>
      <c r="E186" s="349" t="s">
        <v>371</v>
      </c>
      <c r="F186" s="350"/>
      <c r="G186" s="350"/>
      <c r="H186" s="351"/>
    </row>
    <row r="187" spans="1:10" ht="15.75" customHeight="1" thickBot="1">
      <c r="A187" s="352">
        <v>1</v>
      </c>
      <c r="B187" s="353"/>
      <c r="C187" s="354"/>
      <c r="D187" s="215" t="s">
        <v>372</v>
      </c>
      <c r="E187" s="355">
        <f t="shared" ref="E187" si="33">SUM(E188:G192)</f>
        <v>5.3600000000000009E-2</v>
      </c>
      <c r="F187" s="356"/>
      <c r="G187" s="356"/>
      <c r="H187" s="357"/>
    </row>
    <row r="188" spans="1:10" ht="15.75" thickBot="1">
      <c r="A188" s="358" t="s">
        <v>373</v>
      </c>
      <c r="B188" s="359"/>
      <c r="C188" s="360"/>
      <c r="D188" s="212" t="s">
        <v>374</v>
      </c>
      <c r="E188" s="361">
        <v>0.03</v>
      </c>
      <c r="F188" s="362"/>
      <c r="G188" s="362"/>
      <c r="H188" s="363"/>
    </row>
    <row r="189" spans="1:10" ht="15.75" thickBot="1">
      <c r="A189" s="358" t="s">
        <v>375</v>
      </c>
      <c r="B189" s="359"/>
      <c r="C189" s="360"/>
      <c r="D189" s="212" t="s">
        <v>376</v>
      </c>
      <c r="E189" s="361">
        <v>4.0000000000000001E-3</v>
      </c>
      <c r="F189" s="362"/>
      <c r="G189" s="362"/>
      <c r="H189" s="363"/>
    </row>
    <row r="190" spans="1:10" ht="15.75" thickBot="1">
      <c r="A190" s="358" t="s">
        <v>377</v>
      </c>
      <c r="B190" s="359"/>
      <c r="C190" s="360"/>
      <c r="D190" s="212" t="s">
        <v>378</v>
      </c>
      <c r="E190" s="361">
        <v>4.0000000000000001E-3</v>
      </c>
      <c r="F190" s="362"/>
      <c r="G190" s="362"/>
      <c r="H190" s="363"/>
    </row>
    <row r="191" spans="1:10" ht="15.75" thickBot="1">
      <c r="A191" s="358" t="s">
        <v>379</v>
      </c>
      <c r="B191" s="359"/>
      <c r="C191" s="360"/>
      <c r="D191" s="212" t="s">
        <v>380</v>
      </c>
      <c r="E191" s="361">
        <v>9.7000000000000003E-3</v>
      </c>
      <c r="F191" s="362"/>
      <c r="G191" s="362"/>
      <c r="H191" s="363"/>
    </row>
    <row r="192" spans="1:10" ht="15.75" thickBot="1">
      <c r="A192" s="358" t="s">
        <v>381</v>
      </c>
      <c r="B192" s="359"/>
      <c r="C192" s="360"/>
      <c r="D192" s="212" t="s">
        <v>382</v>
      </c>
      <c r="E192" s="361">
        <v>5.8999999999999999E-3</v>
      </c>
      <c r="F192" s="362"/>
      <c r="G192" s="362"/>
      <c r="H192" s="363"/>
    </row>
    <row r="193" spans="1:8" ht="15.75" thickBot="1">
      <c r="A193" s="352">
        <v>2</v>
      </c>
      <c r="B193" s="353"/>
      <c r="C193" s="354"/>
      <c r="D193" s="215" t="s">
        <v>383</v>
      </c>
      <c r="E193" s="355">
        <f t="shared" ref="E193" si="34">SUM(E194:F197)</f>
        <v>6.8500000000000005E-2</v>
      </c>
      <c r="F193" s="356"/>
      <c r="G193" s="356"/>
      <c r="H193" s="357"/>
    </row>
    <row r="194" spans="1:8" ht="15.75" thickBot="1">
      <c r="A194" s="358" t="s">
        <v>384</v>
      </c>
      <c r="B194" s="359"/>
      <c r="C194" s="360"/>
      <c r="D194" s="212" t="s">
        <v>385</v>
      </c>
      <c r="E194" s="361">
        <v>0.02</v>
      </c>
      <c r="F194" s="362"/>
      <c r="G194" s="362"/>
      <c r="H194" s="363"/>
    </row>
    <row r="195" spans="1:8" ht="15.75" thickBot="1">
      <c r="A195" s="358" t="s">
        <v>386</v>
      </c>
      <c r="B195" s="359"/>
      <c r="C195" s="360"/>
      <c r="D195" s="212" t="s">
        <v>387</v>
      </c>
      <c r="E195" s="361">
        <v>0.03</v>
      </c>
      <c r="F195" s="362"/>
      <c r="G195" s="362"/>
      <c r="H195" s="363"/>
    </row>
    <row r="196" spans="1:8" ht="15.75" thickBot="1">
      <c r="A196" s="358" t="s">
        <v>388</v>
      </c>
      <c r="B196" s="359"/>
      <c r="C196" s="360"/>
      <c r="D196" s="212" t="s">
        <v>389</v>
      </c>
      <c r="E196" s="361">
        <v>6.4999999999999997E-3</v>
      </c>
      <c r="F196" s="362"/>
      <c r="G196" s="362"/>
      <c r="H196" s="363"/>
    </row>
    <row r="197" spans="1:8" ht="15.75" thickBot="1">
      <c r="A197" s="358" t="s">
        <v>390</v>
      </c>
      <c r="B197" s="359"/>
      <c r="C197" s="360"/>
      <c r="D197" s="212" t="s">
        <v>391</v>
      </c>
      <c r="E197" s="361">
        <v>1.2E-2</v>
      </c>
      <c r="F197" s="362"/>
      <c r="G197" s="362"/>
      <c r="H197" s="363"/>
    </row>
    <row r="198" spans="1:8" ht="15.75" thickBot="1">
      <c r="A198" s="352">
        <v>3</v>
      </c>
      <c r="B198" s="353"/>
      <c r="C198" s="354"/>
      <c r="D198" s="215" t="s">
        <v>392</v>
      </c>
      <c r="E198" s="355">
        <f t="shared" ref="E198" si="35">E199</f>
        <v>6.1600000000000002E-2</v>
      </c>
      <c r="F198" s="356"/>
      <c r="G198" s="356"/>
      <c r="H198" s="357"/>
    </row>
    <row r="199" spans="1:8" ht="15.75" thickBot="1">
      <c r="A199" s="358" t="s">
        <v>393</v>
      </c>
      <c r="B199" s="359"/>
      <c r="C199" s="360"/>
      <c r="D199" s="212" t="s">
        <v>394</v>
      </c>
      <c r="E199" s="361">
        <v>6.1600000000000002E-2</v>
      </c>
      <c r="F199" s="362"/>
      <c r="G199" s="362"/>
      <c r="H199" s="363"/>
    </row>
    <row r="200" spans="1:8" ht="15.75" thickBot="1">
      <c r="A200" s="365"/>
      <c r="B200" s="366"/>
      <c r="C200" s="367"/>
      <c r="D200" s="214" t="s">
        <v>395</v>
      </c>
      <c r="E200" s="355">
        <f t="shared" ref="E200" si="36">((1+E188+E190+E191+E189)*(1+E192)*(1+E198)/(1-E193))-1</f>
        <v>0.20107410208051557</v>
      </c>
      <c r="F200" s="356"/>
      <c r="G200" s="356"/>
      <c r="H200" s="357"/>
    </row>
    <row r="201" spans="1:8">
      <c r="A201" s="293"/>
      <c r="B201" s="154"/>
      <c r="C201" s="154"/>
      <c r="D201" s="154"/>
      <c r="E201" s="155"/>
      <c r="F201" s="155"/>
      <c r="G201" s="155"/>
      <c r="H201" s="294"/>
    </row>
    <row r="202" spans="1:8">
      <c r="A202" s="154"/>
      <c r="B202" s="154"/>
      <c r="C202" s="154"/>
      <c r="D202" s="154"/>
      <c r="E202" s="155"/>
      <c r="F202" s="155"/>
      <c r="G202" s="155"/>
      <c r="H202" s="155"/>
    </row>
    <row r="203" spans="1:8">
      <c r="A203" s="154"/>
      <c r="B203" s="154"/>
      <c r="C203" s="154"/>
      <c r="D203" s="295"/>
      <c r="E203" s="155"/>
      <c r="F203" s="155"/>
      <c r="G203" s="155"/>
      <c r="H203" s="155"/>
    </row>
    <row r="204" spans="1:8">
      <c r="A204" s="154"/>
      <c r="B204" s="154"/>
      <c r="C204" s="154"/>
      <c r="D204" s="154"/>
      <c r="E204" s="155"/>
      <c r="F204" s="155"/>
      <c r="G204" s="292"/>
      <c r="H204" s="155"/>
    </row>
    <row r="205" spans="1:8">
      <c r="A205" s="154"/>
      <c r="B205" s="154"/>
      <c r="C205" s="154"/>
      <c r="D205" s="154"/>
      <c r="E205" s="155"/>
      <c r="F205" s="155"/>
      <c r="G205" s="155"/>
      <c r="H205" s="155"/>
    </row>
    <row r="206" spans="1:8">
      <c r="A206" s="154"/>
      <c r="B206" s="154"/>
      <c r="C206" s="154"/>
      <c r="D206" s="154"/>
      <c r="E206" s="155"/>
      <c r="F206" s="155"/>
      <c r="G206" s="155"/>
      <c r="H206" s="155"/>
    </row>
    <row r="207" spans="1:8">
      <c r="A207" s="154"/>
      <c r="B207" s="154"/>
      <c r="C207" s="154"/>
      <c r="D207" s="154"/>
      <c r="E207" s="155"/>
      <c r="F207" s="155"/>
      <c r="G207" s="155"/>
      <c r="H207" s="155"/>
    </row>
    <row r="208" spans="1:8">
      <c r="A208" s="275"/>
      <c r="B208" s="275"/>
      <c r="C208" s="275"/>
      <c r="D208" s="277" t="s">
        <v>589</v>
      </c>
      <c r="E208" s="275"/>
      <c r="F208" s="276"/>
      <c r="G208" s="275"/>
      <c r="H208" s="275"/>
    </row>
    <row r="209" spans="1:8">
      <c r="A209" s="368" t="s">
        <v>585</v>
      </c>
      <c r="B209" s="369"/>
      <c r="C209" s="369"/>
      <c r="D209" s="154" t="s">
        <v>586</v>
      </c>
      <c r="E209" s="364" t="s">
        <v>574</v>
      </c>
      <c r="F209" s="364"/>
      <c r="G209" s="364"/>
      <c r="H209" s="364"/>
    </row>
    <row r="210" spans="1:8">
      <c r="A210" s="370" t="s">
        <v>588</v>
      </c>
      <c r="B210" s="371"/>
      <c r="C210" s="371"/>
      <c r="D210" s="193" t="s">
        <v>587</v>
      </c>
      <c r="E210" s="364" t="s">
        <v>396</v>
      </c>
      <c r="F210" s="364"/>
      <c r="G210" s="364"/>
      <c r="H210" s="364"/>
    </row>
  </sheetData>
  <mergeCells count="99">
    <mergeCell ref="E210:H210"/>
    <mergeCell ref="A196:C196"/>
    <mergeCell ref="E196:H196"/>
    <mergeCell ref="A197:C197"/>
    <mergeCell ref="E197:H197"/>
    <mergeCell ref="A198:C198"/>
    <mergeCell ref="E198:H198"/>
    <mergeCell ref="A199:C199"/>
    <mergeCell ref="E199:H199"/>
    <mergeCell ref="A200:C200"/>
    <mergeCell ref="E200:H200"/>
    <mergeCell ref="E209:H209"/>
    <mergeCell ref="A209:C209"/>
    <mergeCell ref="A210:C210"/>
    <mergeCell ref="A193:C193"/>
    <mergeCell ref="E193:H193"/>
    <mergeCell ref="A194:C194"/>
    <mergeCell ref="E194:H194"/>
    <mergeCell ref="A195:C195"/>
    <mergeCell ref="E195:H195"/>
    <mergeCell ref="A190:C190"/>
    <mergeCell ref="E190:H190"/>
    <mergeCell ref="A191:C191"/>
    <mergeCell ref="E191:H191"/>
    <mergeCell ref="A192:C192"/>
    <mergeCell ref="E192:H192"/>
    <mergeCell ref="A187:C187"/>
    <mergeCell ref="E187:H187"/>
    <mergeCell ref="A188:C188"/>
    <mergeCell ref="E188:H188"/>
    <mergeCell ref="A189:C189"/>
    <mergeCell ref="E189:H189"/>
    <mergeCell ref="E182:G182"/>
    <mergeCell ref="E183:G183"/>
    <mergeCell ref="A184:H185"/>
    <mergeCell ref="A186:C186"/>
    <mergeCell ref="E186:H186"/>
    <mergeCell ref="E181:G181"/>
    <mergeCell ref="B164:C164"/>
    <mergeCell ref="B167:C167"/>
    <mergeCell ref="B136:C136"/>
    <mergeCell ref="B144:C144"/>
    <mergeCell ref="B151:C151"/>
    <mergeCell ref="B157:C157"/>
    <mergeCell ref="B160:C160"/>
    <mergeCell ref="B173:C173"/>
    <mergeCell ref="E177:G177"/>
    <mergeCell ref="E178:G178"/>
    <mergeCell ref="E179:G179"/>
    <mergeCell ref="E180:G180"/>
    <mergeCell ref="B135:C135"/>
    <mergeCell ref="B100:C100"/>
    <mergeCell ref="B103:C103"/>
    <mergeCell ref="B107:C107"/>
    <mergeCell ref="B108:C108"/>
    <mergeCell ref="B112:C112"/>
    <mergeCell ref="B116:C116"/>
    <mergeCell ref="B118:C118"/>
    <mergeCell ref="B119:C119"/>
    <mergeCell ref="B122:C122"/>
    <mergeCell ref="B129:C129"/>
    <mergeCell ref="B131:C131"/>
    <mergeCell ref="B99:C99"/>
    <mergeCell ref="B63:C63"/>
    <mergeCell ref="B67:C67"/>
    <mergeCell ref="B70:C70"/>
    <mergeCell ref="B71:C71"/>
    <mergeCell ref="B75:C75"/>
    <mergeCell ref="B78:C78"/>
    <mergeCell ref="B79:C79"/>
    <mergeCell ref="B82:C82"/>
    <mergeCell ref="B86:C86"/>
    <mergeCell ref="B87:C87"/>
    <mergeCell ref="B94:C94"/>
    <mergeCell ref="B62:C62"/>
    <mergeCell ref="B27:C27"/>
    <mergeCell ref="B28:C28"/>
    <mergeCell ref="B32:C32"/>
    <mergeCell ref="B36:C36"/>
    <mergeCell ref="B40:C40"/>
    <mergeCell ref="B43:C43"/>
    <mergeCell ref="B44:C44"/>
    <mergeCell ref="B48:C48"/>
    <mergeCell ref="B52:C52"/>
    <mergeCell ref="B56:C56"/>
    <mergeCell ref="B58:C58"/>
    <mergeCell ref="B26:C26"/>
    <mergeCell ref="A1:C3"/>
    <mergeCell ref="D1:D3"/>
    <mergeCell ref="E1:H3"/>
    <mergeCell ref="A4:H4"/>
    <mergeCell ref="A5:H5"/>
    <mergeCell ref="A6:H6"/>
    <mergeCell ref="E7:H7"/>
    <mergeCell ref="B9:C9"/>
    <mergeCell ref="B17:C17"/>
    <mergeCell ref="B18:C18"/>
    <mergeCell ref="B22:C22"/>
    <mergeCell ref="A7:C7"/>
  </mergeCells>
  <pageMargins left="0.51181102362204722" right="0.51181102362204722" top="0.39370078740157483" bottom="0.39370078740157483" header="0.31496062992125984" footer="0.31496062992125984"/>
  <pageSetup paperSize="9" scale="67" orientation="landscape" r:id="rId1"/>
  <rowBreaks count="2" manualBreakCount="2">
    <brk id="159" max="7" man="1"/>
    <brk id="18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75"/>
  <sheetViews>
    <sheetView view="pageBreakPreview" topLeftCell="N1" zoomScale="85" zoomScaleNormal="85" zoomScaleSheetLayoutView="85" workbookViewId="0">
      <selection activeCell="I72" sqref="I72"/>
    </sheetView>
  </sheetViews>
  <sheetFormatPr defaultRowHeight="15"/>
  <cols>
    <col min="31" max="31" width="6.5703125" customWidth="1"/>
    <col min="32" max="32" width="4.5703125" customWidth="1"/>
    <col min="33" max="33" width="3.28515625" customWidth="1"/>
    <col min="34" max="34" width="3.85546875" customWidth="1"/>
    <col min="37" max="37" width="30.140625" customWidth="1"/>
  </cols>
  <sheetData>
    <row r="1" spans="1:36" ht="18">
      <c r="C1" s="384" t="s">
        <v>577</v>
      </c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194"/>
      <c r="V1" s="384" t="s">
        <v>0</v>
      </c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</row>
    <row r="2" spans="1:36" ht="18"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19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</row>
    <row r="3" spans="1:36">
      <c r="C3" s="385" t="s">
        <v>576</v>
      </c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195"/>
      <c r="V3" s="385" t="s">
        <v>407</v>
      </c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</row>
    <row r="4" spans="1:36">
      <c r="C4" s="386" t="s">
        <v>575</v>
      </c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196"/>
      <c r="V4" s="386" t="s">
        <v>1</v>
      </c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</row>
    <row r="5" spans="1:36"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</row>
    <row r="6" spans="1:36">
      <c r="A6" s="245" t="s">
        <v>569</v>
      </c>
    </row>
    <row r="7" spans="1:36" ht="15.75">
      <c r="A7" s="244" t="s">
        <v>582</v>
      </c>
      <c r="B7" t="s">
        <v>419</v>
      </c>
      <c r="G7" s="178"/>
      <c r="J7" s="179" t="s">
        <v>581</v>
      </c>
      <c r="X7" s="179" t="s">
        <v>581</v>
      </c>
      <c r="AC7" s="179"/>
    </row>
    <row r="8" spans="1:36">
      <c r="A8" s="245" t="s">
        <v>583</v>
      </c>
      <c r="B8" t="s">
        <v>584</v>
      </c>
    </row>
    <row r="9" spans="1:36" ht="15.75" thickBot="1">
      <c r="A9" s="180"/>
    </row>
    <row r="10" spans="1:36" ht="16.5" thickTop="1" thickBot="1">
      <c r="A10" s="476" t="s">
        <v>415</v>
      </c>
      <c r="B10" s="372" t="s">
        <v>416</v>
      </c>
      <c r="C10" s="387"/>
      <c r="D10" s="387"/>
      <c r="E10" s="387"/>
      <c r="F10" s="373"/>
      <c r="G10" s="382" t="s">
        <v>616</v>
      </c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72" t="s">
        <v>559</v>
      </c>
      <c r="AJ10" s="373"/>
    </row>
    <row r="11" spans="1:36" ht="15.75" thickTop="1">
      <c r="A11" s="477"/>
      <c r="B11" s="374"/>
      <c r="C11" s="389"/>
      <c r="D11" s="389"/>
      <c r="E11" s="389"/>
      <c r="F11" s="375"/>
      <c r="G11" s="378" t="s">
        <v>570</v>
      </c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4"/>
      <c r="AJ11" s="375"/>
    </row>
    <row r="12" spans="1:36" ht="15.75" thickBot="1">
      <c r="A12" s="477"/>
      <c r="B12" s="374"/>
      <c r="C12" s="389"/>
      <c r="D12" s="389"/>
      <c r="E12" s="389"/>
      <c r="F12" s="375"/>
      <c r="G12" s="380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  <c r="AC12" s="381"/>
      <c r="AD12" s="381"/>
      <c r="AE12" s="381"/>
      <c r="AF12" s="381"/>
      <c r="AG12" s="381"/>
      <c r="AH12" s="381"/>
      <c r="AI12" s="374"/>
      <c r="AJ12" s="375"/>
    </row>
    <row r="13" spans="1:36" ht="15.75" thickTop="1">
      <c r="A13" s="477"/>
      <c r="B13" s="374"/>
      <c r="C13" s="389"/>
      <c r="D13" s="389"/>
      <c r="E13" s="389"/>
      <c r="F13" s="375"/>
      <c r="G13" s="387" t="s">
        <v>417</v>
      </c>
      <c r="H13" s="373"/>
      <c r="I13" s="372" t="s">
        <v>560</v>
      </c>
      <c r="J13" s="373"/>
      <c r="K13" s="372" t="s">
        <v>561</v>
      </c>
      <c r="L13" s="373"/>
      <c r="M13" s="372" t="s">
        <v>562</v>
      </c>
      <c r="N13" s="373"/>
      <c r="O13" s="372" t="s">
        <v>563</v>
      </c>
      <c r="P13" s="373"/>
      <c r="Q13" s="372" t="s">
        <v>564</v>
      </c>
      <c r="R13" s="373"/>
      <c r="S13" s="372" t="s">
        <v>565</v>
      </c>
      <c r="T13" s="373"/>
      <c r="U13" s="372" t="s">
        <v>566</v>
      </c>
      <c r="V13" s="373"/>
      <c r="W13" s="372" t="s">
        <v>567</v>
      </c>
      <c r="X13" s="373"/>
      <c r="Y13" s="372" t="s">
        <v>568</v>
      </c>
      <c r="Z13" s="373"/>
      <c r="AA13" s="372" t="s">
        <v>557</v>
      </c>
      <c r="AB13" s="373"/>
      <c r="AC13" s="372" t="s">
        <v>558</v>
      </c>
      <c r="AD13" s="373"/>
      <c r="AE13" s="372" t="s">
        <v>556</v>
      </c>
      <c r="AF13" s="387"/>
      <c r="AG13" s="387"/>
      <c r="AH13" s="387"/>
      <c r="AI13" s="374"/>
      <c r="AJ13" s="375"/>
    </row>
    <row r="14" spans="1:36" ht="15.75" thickBot="1">
      <c r="A14" s="478"/>
      <c r="B14" s="376"/>
      <c r="C14" s="388"/>
      <c r="D14" s="388"/>
      <c r="E14" s="388"/>
      <c r="F14" s="377"/>
      <c r="G14" s="388"/>
      <c r="H14" s="377"/>
      <c r="I14" s="376"/>
      <c r="J14" s="377"/>
      <c r="K14" s="376"/>
      <c r="L14" s="377"/>
      <c r="M14" s="376"/>
      <c r="N14" s="377"/>
      <c r="O14" s="376"/>
      <c r="P14" s="377"/>
      <c r="Q14" s="376"/>
      <c r="R14" s="377"/>
      <c r="S14" s="376"/>
      <c r="T14" s="377"/>
      <c r="U14" s="376"/>
      <c r="V14" s="377"/>
      <c r="W14" s="376"/>
      <c r="X14" s="377"/>
      <c r="Y14" s="376"/>
      <c r="Z14" s="377"/>
      <c r="AA14" s="376"/>
      <c r="AB14" s="377"/>
      <c r="AC14" s="376"/>
      <c r="AD14" s="377"/>
      <c r="AE14" s="376"/>
      <c r="AF14" s="388"/>
      <c r="AG14" s="388"/>
      <c r="AH14" s="388"/>
      <c r="AI14" s="376"/>
      <c r="AJ14" s="377"/>
    </row>
    <row r="15" spans="1:36" ht="15.75" thickTop="1">
      <c r="A15" s="419"/>
      <c r="B15" s="421" t="s">
        <v>419</v>
      </c>
      <c r="C15" s="422"/>
      <c r="D15" s="422"/>
      <c r="E15" s="422"/>
      <c r="F15" s="423"/>
      <c r="G15" s="429"/>
      <c r="H15" s="393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3"/>
      <c r="AF15" s="393"/>
      <c r="AG15" s="393"/>
      <c r="AH15" s="393"/>
      <c r="AI15" s="392"/>
      <c r="AJ15" s="394"/>
    </row>
    <row r="16" spans="1:36" ht="15.75" thickBot="1">
      <c r="A16" s="420"/>
      <c r="B16" s="424"/>
      <c r="C16" s="424"/>
      <c r="D16" s="424"/>
      <c r="E16" s="424"/>
      <c r="F16" s="425"/>
      <c r="G16" s="431"/>
      <c r="H16" s="43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  <c r="AE16" s="430"/>
      <c r="AF16" s="430"/>
      <c r="AG16" s="430"/>
      <c r="AH16" s="430"/>
      <c r="AI16" s="390"/>
      <c r="AJ16" s="391"/>
    </row>
    <row r="17" spans="1:36" ht="15.75" thickTop="1">
      <c r="A17" s="432" t="s">
        <v>9</v>
      </c>
      <c r="B17" s="435" t="str">
        <f>'ORÇ. GERAL'!D9</f>
        <v>SERVIÇOS PRELIMINARES</v>
      </c>
      <c r="C17" s="435"/>
      <c r="D17" s="435"/>
      <c r="E17" s="435"/>
      <c r="F17" s="436"/>
      <c r="G17" s="441" t="s">
        <v>424</v>
      </c>
      <c r="H17" s="442"/>
      <c r="I17" s="443">
        <f>I19-I18</f>
        <v>11677.798359514582</v>
      </c>
      <c r="J17" s="444"/>
      <c r="K17" s="407"/>
      <c r="L17" s="408"/>
      <c r="M17" s="407"/>
      <c r="N17" s="408"/>
      <c r="O17" s="407"/>
      <c r="P17" s="408"/>
      <c r="Q17" s="407"/>
      <c r="R17" s="408"/>
      <c r="S17" s="407"/>
      <c r="T17" s="408"/>
      <c r="U17" s="407"/>
      <c r="V17" s="408"/>
      <c r="W17" s="407"/>
      <c r="X17" s="408"/>
      <c r="Y17" s="407"/>
      <c r="Z17" s="408"/>
      <c r="AA17" s="407"/>
      <c r="AB17" s="408"/>
      <c r="AC17" s="407"/>
      <c r="AD17" s="408"/>
      <c r="AE17" s="426"/>
      <c r="AF17" s="427"/>
      <c r="AG17" s="427"/>
      <c r="AH17" s="428"/>
      <c r="AI17" s="395">
        <f>'ORÇ. FUMEFI'!H9</f>
        <v>12207.582399999999</v>
      </c>
      <c r="AJ17" s="396"/>
    </row>
    <row r="18" spans="1:36">
      <c r="A18" s="433"/>
      <c r="B18" s="437"/>
      <c r="C18" s="437"/>
      <c r="D18" s="437"/>
      <c r="E18" s="437"/>
      <c r="F18" s="438"/>
      <c r="G18" s="401" t="s">
        <v>421</v>
      </c>
      <c r="H18" s="402"/>
      <c r="I18" s="403">
        <f>I21</f>
        <v>529.78404048541779</v>
      </c>
      <c r="J18" s="404"/>
      <c r="K18" s="405"/>
      <c r="L18" s="406"/>
      <c r="M18" s="405"/>
      <c r="N18" s="406"/>
      <c r="O18" s="405"/>
      <c r="P18" s="406"/>
      <c r="Q18" s="405"/>
      <c r="R18" s="406"/>
      <c r="S18" s="405"/>
      <c r="T18" s="406"/>
      <c r="U18" s="405"/>
      <c r="V18" s="406"/>
      <c r="W18" s="405"/>
      <c r="X18" s="406"/>
      <c r="Y18" s="405"/>
      <c r="Z18" s="406"/>
      <c r="AA18" s="405"/>
      <c r="AB18" s="406"/>
      <c r="AC18" s="405"/>
      <c r="AD18" s="406"/>
      <c r="AE18" s="409"/>
      <c r="AF18" s="410"/>
      <c r="AG18" s="410"/>
      <c r="AH18" s="411"/>
      <c r="AI18" s="397"/>
      <c r="AJ18" s="398"/>
    </row>
    <row r="19" spans="1:36" ht="15.75" thickBot="1">
      <c r="A19" s="434"/>
      <c r="B19" s="439"/>
      <c r="C19" s="439"/>
      <c r="D19" s="439"/>
      <c r="E19" s="439"/>
      <c r="F19" s="440"/>
      <c r="G19" s="412" t="s">
        <v>418</v>
      </c>
      <c r="H19" s="413"/>
      <c r="I19" s="445">
        <f>AI17</f>
        <v>12207.582399999999</v>
      </c>
      <c r="J19" s="446"/>
      <c r="K19" s="414"/>
      <c r="L19" s="415"/>
      <c r="M19" s="414"/>
      <c r="N19" s="415"/>
      <c r="O19" s="414"/>
      <c r="P19" s="415"/>
      <c r="Q19" s="414"/>
      <c r="R19" s="415"/>
      <c r="S19" s="414"/>
      <c r="T19" s="415"/>
      <c r="U19" s="414"/>
      <c r="V19" s="415"/>
      <c r="W19" s="414"/>
      <c r="X19" s="415"/>
      <c r="Y19" s="414"/>
      <c r="Z19" s="415"/>
      <c r="AA19" s="414"/>
      <c r="AB19" s="415"/>
      <c r="AC19" s="414"/>
      <c r="AD19" s="415"/>
      <c r="AE19" s="416"/>
      <c r="AF19" s="417"/>
      <c r="AG19" s="417"/>
      <c r="AH19" s="418"/>
      <c r="AI19" s="399"/>
      <c r="AJ19" s="400"/>
    </row>
    <row r="20" spans="1:36" ht="15.75" thickTop="1">
      <c r="A20" s="432" t="s">
        <v>22</v>
      </c>
      <c r="B20" s="435" t="str">
        <f>'ORÇ. GERAL'!D17</f>
        <v>INFRAESTRUTURA</v>
      </c>
      <c r="C20" s="435"/>
      <c r="D20" s="435"/>
      <c r="E20" s="435"/>
      <c r="F20" s="436"/>
      <c r="G20" s="441" t="s">
        <v>422</v>
      </c>
      <c r="H20" s="442"/>
      <c r="I20" s="443">
        <f>I22-I21</f>
        <v>8226.2471595145817</v>
      </c>
      <c r="J20" s="444"/>
      <c r="K20" s="443">
        <f>K22-K21</f>
        <v>8226.2471595145817</v>
      </c>
      <c r="L20" s="444"/>
      <c r="M20" s="443">
        <f>M22-M21</f>
        <v>8402.8418396763882</v>
      </c>
      <c r="N20" s="444"/>
      <c r="O20" s="407"/>
      <c r="P20" s="408"/>
      <c r="Q20" s="407"/>
      <c r="R20" s="408"/>
      <c r="S20" s="407"/>
      <c r="T20" s="408"/>
      <c r="U20" s="407"/>
      <c r="V20" s="408"/>
      <c r="W20" s="407"/>
      <c r="X20" s="408"/>
      <c r="Y20" s="407"/>
      <c r="Z20" s="408"/>
      <c r="AA20" s="407"/>
      <c r="AB20" s="408"/>
      <c r="AC20" s="407"/>
      <c r="AD20" s="408"/>
      <c r="AE20" s="426"/>
      <c r="AF20" s="427"/>
      <c r="AG20" s="427"/>
      <c r="AH20" s="428"/>
      <c r="AI20" s="395">
        <f>'ORÇ. FUMEFI'!H17</f>
        <v>26268.0936</v>
      </c>
      <c r="AJ20" s="396"/>
    </row>
    <row r="21" spans="1:36">
      <c r="A21" s="433"/>
      <c r="B21" s="437"/>
      <c r="C21" s="437"/>
      <c r="D21" s="437"/>
      <c r="E21" s="437"/>
      <c r="F21" s="438"/>
      <c r="G21" s="401" t="s">
        <v>421</v>
      </c>
      <c r="H21" s="402"/>
      <c r="I21" s="403">
        <f>I24</f>
        <v>529.78404048541779</v>
      </c>
      <c r="J21" s="404"/>
      <c r="K21" s="403">
        <f>K24</f>
        <v>529.78404048541779</v>
      </c>
      <c r="L21" s="404"/>
      <c r="M21" s="403">
        <f>M24</f>
        <v>353.18936032361188</v>
      </c>
      <c r="N21" s="404"/>
      <c r="O21" s="405"/>
      <c r="P21" s="406"/>
      <c r="Q21" s="405"/>
      <c r="R21" s="406"/>
      <c r="S21" s="405"/>
      <c r="T21" s="406"/>
      <c r="U21" s="405"/>
      <c r="V21" s="406"/>
      <c r="W21" s="405"/>
      <c r="X21" s="406"/>
      <c r="Y21" s="405"/>
      <c r="Z21" s="406"/>
      <c r="AA21" s="405"/>
      <c r="AB21" s="406"/>
      <c r="AC21" s="405"/>
      <c r="AD21" s="406"/>
      <c r="AE21" s="409"/>
      <c r="AF21" s="410"/>
      <c r="AG21" s="410"/>
      <c r="AH21" s="411"/>
      <c r="AI21" s="397"/>
      <c r="AJ21" s="398"/>
    </row>
    <row r="22" spans="1:36" ht="15.75" thickBot="1">
      <c r="A22" s="434"/>
      <c r="B22" s="439"/>
      <c r="C22" s="439"/>
      <c r="D22" s="439"/>
      <c r="E22" s="439"/>
      <c r="F22" s="440"/>
      <c r="G22" s="412" t="s">
        <v>418</v>
      </c>
      <c r="H22" s="413"/>
      <c r="I22" s="445">
        <f>AI20/3</f>
        <v>8756.0311999999994</v>
      </c>
      <c r="J22" s="446"/>
      <c r="K22" s="445">
        <f>I22</f>
        <v>8756.0311999999994</v>
      </c>
      <c r="L22" s="446"/>
      <c r="M22" s="445">
        <f>K22</f>
        <v>8756.0311999999994</v>
      </c>
      <c r="N22" s="446"/>
      <c r="O22" s="414"/>
      <c r="P22" s="415"/>
      <c r="Q22" s="414"/>
      <c r="R22" s="415"/>
      <c r="S22" s="414"/>
      <c r="T22" s="415"/>
      <c r="U22" s="414"/>
      <c r="V22" s="415"/>
      <c r="W22" s="414"/>
      <c r="X22" s="415"/>
      <c r="Y22" s="414"/>
      <c r="Z22" s="415"/>
      <c r="AA22" s="414"/>
      <c r="AB22" s="415"/>
      <c r="AC22" s="414"/>
      <c r="AD22" s="415"/>
      <c r="AE22" s="416"/>
      <c r="AF22" s="417"/>
      <c r="AG22" s="417"/>
      <c r="AH22" s="418"/>
      <c r="AI22" s="399"/>
      <c r="AJ22" s="400"/>
    </row>
    <row r="23" spans="1:36" ht="15.75" thickTop="1">
      <c r="A23" s="432" t="s">
        <v>37</v>
      </c>
      <c r="B23" s="435" t="str">
        <f>'ORÇ. GERAL'!D26</f>
        <v>SUPERESTRUTURA</v>
      </c>
      <c r="C23" s="435"/>
      <c r="D23" s="435"/>
      <c r="E23" s="435"/>
      <c r="F23" s="436"/>
      <c r="G23" s="441" t="s">
        <v>422</v>
      </c>
      <c r="H23" s="442"/>
      <c r="I23" s="443">
        <f>I25-I24</f>
        <v>14102.462009514582</v>
      </c>
      <c r="J23" s="444"/>
      <c r="K23" s="443">
        <f>K25-K24</f>
        <v>14102.462009514582</v>
      </c>
      <c r="L23" s="444"/>
      <c r="M23" s="443">
        <f>M25-M24</f>
        <v>14279.056689676388</v>
      </c>
      <c r="N23" s="444"/>
      <c r="O23" s="407"/>
      <c r="P23" s="408"/>
      <c r="Q23" s="407"/>
      <c r="R23" s="408"/>
      <c r="S23" s="407"/>
      <c r="T23" s="408"/>
      <c r="U23" s="407"/>
      <c r="V23" s="408"/>
      <c r="W23" s="407"/>
      <c r="X23" s="408"/>
      <c r="Y23" s="407"/>
      <c r="Z23" s="408"/>
      <c r="AA23" s="407"/>
      <c r="AB23" s="408"/>
      <c r="AC23" s="407"/>
      <c r="AD23" s="408"/>
      <c r="AE23" s="426"/>
      <c r="AF23" s="427"/>
      <c r="AG23" s="427"/>
      <c r="AH23" s="428"/>
      <c r="AI23" s="395">
        <f>'ORÇ. FUMEFI'!H26</f>
        <v>43896.738149999997</v>
      </c>
      <c r="AJ23" s="396"/>
    </row>
    <row r="24" spans="1:36">
      <c r="A24" s="433"/>
      <c r="B24" s="437"/>
      <c r="C24" s="437"/>
      <c r="D24" s="437"/>
      <c r="E24" s="437"/>
      <c r="F24" s="438"/>
      <c r="G24" s="401" t="s">
        <v>421</v>
      </c>
      <c r="H24" s="402"/>
      <c r="I24" s="403">
        <f>I51</f>
        <v>529.78404048541779</v>
      </c>
      <c r="J24" s="404"/>
      <c r="K24" s="403">
        <f>K27</f>
        <v>529.78404048541779</v>
      </c>
      <c r="L24" s="404"/>
      <c r="M24" s="403">
        <f>M27</f>
        <v>353.18936032361188</v>
      </c>
      <c r="N24" s="404"/>
      <c r="O24" s="405"/>
      <c r="P24" s="406"/>
      <c r="Q24" s="405"/>
      <c r="R24" s="406"/>
      <c r="S24" s="405"/>
      <c r="T24" s="406"/>
      <c r="U24" s="405"/>
      <c r="V24" s="406"/>
      <c r="W24" s="405"/>
      <c r="X24" s="406"/>
      <c r="Y24" s="405"/>
      <c r="Z24" s="406"/>
      <c r="AA24" s="405"/>
      <c r="AB24" s="406"/>
      <c r="AC24" s="405"/>
      <c r="AD24" s="406"/>
      <c r="AE24" s="409"/>
      <c r="AF24" s="410"/>
      <c r="AG24" s="410"/>
      <c r="AH24" s="411"/>
      <c r="AI24" s="397"/>
      <c r="AJ24" s="398"/>
    </row>
    <row r="25" spans="1:36" ht="15.75" thickBot="1">
      <c r="A25" s="434"/>
      <c r="B25" s="439"/>
      <c r="C25" s="439"/>
      <c r="D25" s="439"/>
      <c r="E25" s="439"/>
      <c r="F25" s="440"/>
      <c r="G25" s="412" t="s">
        <v>418</v>
      </c>
      <c r="H25" s="413"/>
      <c r="I25" s="445">
        <f>AI23/3</f>
        <v>14632.24605</v>
      </c>
      <c r="J25" s="446"/>
      <c r="K25" s="445">
        <f>I25</f>
        <v>14632.24605</v>
      </c>
      <c r="L25" s="446"/>
      <c r="M25" s="445">
        <f>K25</f>
        <v>14632.24605</v>
      </c>
      <c r="N25" s="446"/>
      <c r="O25" s="414"/>
      <c r="P25" s="415"/>
      <c r="Q25" s="414"/>
      <c r="R25" s="415"/>
      <c r="S25" s="414"/>
      <c r="T25" s="415"/>
      <c r="U25" s="414"/>
      <c r="V25" s="415"/>
      <c r="W25" s="414"/>
      <c r="X25" s="415"/>
      <c r="Y25" s="414"/>
      <c r="Z25" s="415"/>
      <c r="AA25" s="414"/>
      <c r="AB25" s="415"/>
      <c r="AC25" s="414"/>
      <c r="AD25" s="415"/>
      <c r="AE25" s="416"/>
      <c r="AF25" s="417"/>
      <c r="AG25" s="417"/>
      <c r="AH25" s="418"/>
      <c r="AI25" s="399"/>
      <c r="AJ25" s="400"/>
    </row>
    <row r="26" spans="1:36" ht="15.75" thickTop="1">
      <c r="A26" s="432" t="s">
        <v>79</v>
      </c>
      <c r="B26" s="435" t="str">
        <f>'ORÇ. GERAL'!D58</f>
        <v>FECHAMENTO (VESTIÁRIO)</v>
      </c>
      <c r="C26" s="435"/>
      <c r="D26" s="435"/>
      <c r="E26" s="435"/>
      <c r="F26" s="436"/>
      <c r="G26" s="441" t="s">
        <v>422</v>
      </c>
      <c r="H26" s="442"/>
      <c r="I26" s="407"/>
      <c r="J26" s="408"/>
      <c r="K26" s="443">
        <f>K28-K27</f>
        <v>9793.0980595145811</v>
      </c>
      <c r="L26" s="444"/>
      <c r="M26" s="443">
        <f>M28-M27</f>
        <v>9969.6927396763876</v>
      </c>
      <c r="N26" s="444"/>
      <c r="O26" s="407"/>
      <c r="P26" s="408"/>
      <c r="Q26" s="407"/>
      <c r="R26" s="408"/>
      <c r="S26" s="407"/>
      <c r="T26" s="408"/>
      <c r="U26" s="407"/>
      <c r="V26" s="408"/>
      <c r="W26" s="407"/>
      <c r="X26" s="408"/>
      <c r="Y26" s="407"/>
      <c r="Z26" s="408"/>
      <c r="AA26" s="407"/>
      <c r="AB26" s="408"/>
      <c r="AC26" s="407"/>
      <c r="AD26" s="408"/>
      <c r="AE26" s="426"/>
      <c r="AF26" s="427"/>
      <c r="AG26" s="427"/>
      <c r="AH26" s="428"/>
      <c r="AI26" s="395">
        <f>'ORÇ. FUMEFI'!H58</f>
        <v>20645.764199999998</v>
      </c>
      <c r="AJ26" s="396"/>
    </row>
    <row r="27" spans="1:36">
      <c r="A27" s="433"/>
      <c r="B27" s="437"/>
      <c r="C27" s="437"/>
      <c r="D27" s="437"/>
      <c r="E27" s="437"/>
      <c r="F27" s="438"/>
      <c r="G27" s="401" t="s">
        <v>421</v>
      </c>
      <c r="H27" s="402"/>
      <c r="I27" s="405"/>
      <c r="J27" s="406"/>
      <c r="K27" s="403">
        <f>K30</f>
        <v>529.78404048541779</v>
      </c>
      <c r="L27" s="404"/>
      <c r="M27" s="403">
        <f>M30</f>
        <v>353.18936032361188</v>
      </c>
      <c r="N27" s="404"/>
      <c r="O27" s="405"/>
      <c r="P27" s="406"/>
      <c r="Q27" s="405"/>
      <c r="R27" s="406"/>
      <c r="S27" s="405"/>
      <c r="T27" s="406"/>
      <c r="U27" s="405"/>
      <c r="V27" s="406"/>
      <c r="W27" s="405"/>
      <c r="X27" s="406"/>
      <c r="Y27" s="405"/>
      <c r="Z27" s="406"/>
      <c r="AA27" s="405"/>
      <c r="AB27" s="406"/>
      <c r="AC27" s="405"/>
      <c r="AD27" s="406"/>
      <c r="AE27" s="409"/>
      <c r="AF27" s="410"/>
      <c r="AG27" s="410"/>
      <c r="AH27" s="411"/>
      <c r="AI27" s="397"/>
      <c r="AJ27" s="398"/>
    </row>
    <row r="28" spans="1:36" ht="15.75" thickBot="1">
      <c r="A28" s="434"/>
      <c r="B28" s="439"/>
      <c r="C28" s="439"/>
      <c r="D28" s="439"/>
      <c r="E28" s="439"/>
      <c r="F28" s="440"/>
      <c r="G28" s="412" t="s">
        <v>418</v>
      </c>
      <c r="H28" s="413"/>
      <c r="I28" s="414"/>
      <c r="J28" s="415"/>
      <c r="K28" s="445">
        <f>AI26/2</f>
        <v>10322.882099999999</v>
      </c>
      <c r="L28" s="446"/>
      <c r="M28" s="445">
        <f>K28</f>
        <v>10322.882099999999</v>
      </c>
      <c r="N28" s="446"/>
      <c r="O28" s="414"/>
      <c r="P28" s="415"/>
      <c r="Q28" s="414"/>
      <c r="R28" s="415"/>
      <c r="S28" s="414"/>
      <c r="T28" s="415"/>
      <c r="U28" s="414"/>
      <c r="V28" s="415"/>
      <c r="W28" s="414"/>
      <c r="X28" s="415"/>
      <c r="Y28" s="414"/>
      <c r="Z28" s="415"/>
      <c r="AA28" s="414"/>
      <c r="AB28" s="415"/>
      <c r="AC28" s="414"/>
      <c r="AD28" s="415"/>
      <c r="AE28" s="416"/>
      <c r="AF28" s="417"/>
      <c r="AG28" s="417"/>
      <c r="AH28" s="418"/>
      <c r="AI28" s="399"/>
      <c r="AJ28" s="400"/>
    </row>
    <row r="29" spans="1:36" ht="15.75" thickTop="1">
      <c r="A29" s="432" t="s">
        <v>86</v>
      </c>
      <c r="B29" s="435" t="str">
        <f>'ORÇ. GERAL'!D62</f>
        <v>REVESTIMENTO DE PAREDES E FORRO (VESTIÁRIO)</v>
      </c>
      <c r="C29" s="435"/>
      <c r="D29" s="435"/>
      <c r="E29" s="435"/>
      <c r="F29" s="436"/>
      <c r="G29" s="441" t="s">
        <v>422</v>
      </c>
      <c r="H29" s="442"/>
      <c r="I29" s="407"/>
      <c r="J29" s="408"/>
      <c r="K29" s="443">
        <f>K31-K30</f>
        <v>9232.3296261812484</v>
      </c>
      <c r="L29" s="444"/>
      <c r="M29" s="443">
        <f>M31-M30</f>
        <v>9408.9243063430549</v>
      </c>
      <c r="N29" s="444"/>
      <c r="O29" s="443">
        <f>O31-O30</f>
        <v>9338.2864342783323</v>
      </c>
      <c r="P29" s="444"/>
      <c r="Q29" s="407"/>
      <c r="R29" s="408"/>
      <c r="S29" s="407"/>
      <c r="T29" s="408"/>
      <c r="U29" s="407"/>
      <c r="V29" s="408"/>
      <c r="W29" s="407"/>
      <c r="X29" s="408"/>
      <c r="Y29" s="407"/>
      <c r="Z29" s="408"/>
      <c r="AA29" s="407"/>
      <c r="AB29" s="408"/>
      <c r="AC29" s="407"/>
      <c r="AD29" s="408"/>
      <c r="AE29" s="426"/>
      <c r="AF29" s="427"/>
      <c r="AG29" s="427"/>
      <c r="AH29" s="428"/>
      <c r="AI29" s="395">
        <f>'ORÇ. FUMEFI'!H62</f>
        <v>29286.341</v>
      </c>
      <c r="AJ29" s="396"/>
    </row>
    <row r="30" spans="1:36">
      <c r="A30" s="433"/>
      <c r="B30" s="437"/>
      <c r="C30" s="437"/>
      <c r="D30" s="437"/>
      <c r="E30" s="437"/>
      <c r="F30" s="438"/>
      <c r="G30" s="401" t="s">
        <v>421</v>
      </c>
      <c r="H30" s="402"/>
      <c r="I30" s="405"/>
      <c r="J30" s="406"/>
      <c r="K30" s="403">
        <f>K66/4</f>
        <v>529.78404048541779</v>
      </c>
      <c r="L30" s="404"/>
      <c r="M30" s="403">
        <f>M33</f>
        <v>353.18936032361188</v>
      </c>
      <c r="N30" s="404"/>
      <c r="O30" s="403">
        <f>O33</f>
        <v>423.82723238833421</v>
      </c>
      <c r="P30" s="404"/>
      <c r="Q30" s="405"/>
      <c r="R30" s="406"/>
      <c r="S30" s="405"/>
      <c r="T30" s="406"/>
      <c r="U30" s="405"/>
      <c r="V30" s="406"/>
      <c r="W30" s="405"/>
      <c r="X30" s="406"/>
      <c r="Y30" s="405"/>
      <c r="Z30" s="406"/>
      <c r="AA30" s="405"/>
      <c r="AB30" s="406"/>
      <c r="AC30" s="405"/>
      <c r="AD30" s="406"/>
      <c r="AE30" s="409"/>
      <c r="AF30" s="410"/>
      <c r="AG30" s="410"/>
      <c r="AH30" s="411"/>
      <c r="AI30" s="397"/>
      <c r="AJ30" s="398"/>
    </row>
    <row r="31" spans="1:36" ht="15.75" thickBot="1">
      <c r="A31" s="434"/>
      <c r="B31" s="439"/>
      <c r="C31" s="439"/>
      <c r="D31" s="439"/>
      <c r="E31" s="439"/>
      <c r="F31" s="440"/>
      <c r="G31" s="412" t="s">
        <v>418</v>
      </c>
      <c r="H31" s="413"/>
      <c r="I31" s="414"/>
      <c r="J31" s="415"/>
      <c r="K31" s="445">
        <f>AI29/3</f>
        <v>9762.1136666666662</v>
      </c>
      <c r="L31" s="446"/>
      <c r="M31" s="445">
        <f>K31</f>
        <v>9762.1136666666662</v>
      </c>
      <c r="N31" s="446"/>
      <c r="O31" s="445">
        <f t="shared" ref="O31:O34" si="0">M31</f>
        <v>9762.1136666666662</v>
      </c>
      <c r="P31" s="446"/>
      <c r="Q31" s="414"/>
      <c r="R31" s="415"/>
      <c r="S31" s="414"/>
      <c r="T31" s="415"/>
      <c r="U31" s="414"/>
      <c r="V31" s="415"/>
      <c r="W31" s="414"/>
      <c r="X31" s="415"/>
      <c r="Y31" s="414"/>
      <c r="Z31" s="415"/>
      <c r="AA31" s="414"/>
      <c r="AB31" s="415"/>
      <c r="AC31" s="414"/>
      <c r="AD31" s="415"/>
      <c r="AE31" s="416"/>
      <c r="AF31" s="417"/>
      <c r="AG31" s="417"/>
      <c r="AH31" s="418"/>
      <c r="AI31" s="399"/>
      <c r="AJ31" s="400"/>
    </row>
    <row r="32" spans="1:36" ht="15.75" thickTop="1">
      <c r="A32" s="432" t="s">
        <v>109</v>
      </c>
      <c r="B32" s="435" t="str">
        <f>'ORÇ. GERAL'!D78</f>
        <v>ELEMENTOS DE MADEIRA</v>
      </c>
      <c r="C32" s="435"/>
      <c r="D32" s="435"/>
      <c r="E32" s="435"/>
      <c r="F32" s="436"/>
      <c r="G32" s="441" t="s">
        <v>422</v>
      </c>
      <c r="H32" s="442"/>
      <c r="I32" s="407"/>
      <c r="J32" s="408"/>
      <c r="K32" s="407"/>
      <c r="L32" s="408"/>
      <c r="M32" s="443">
        <f>M34-M33</f>
        <v>2572.7906396763883</v>
      </c>
      <c r="N32" s="444"/>
      <c r="O32" s="443">
        <f>O34-O33</f>
        <v>2502.1527676116657</v>
      </c>
      <c r="P32" s="444"/>
      <c r="Q32" s="407"/>
      <c r="R32" s="408"/>
      <c r="S32" s="407"/>
      <c r="T32" s="408"/>
      <c r="U32" s="407"/>
      <c r="V32" s="408"/>
      <c r="W32" s="407"/>
      <c r="X32" s="408"/>
      <c r="Y32" s="407"/>
      <c r="Z32" s="408"/>
      <c r="AA32" s="407"/>
      <c r="AB32" s="408"/>
      <c r="AC32" s="407"/>
      <c r="AD32" s="408"/>
      <c r="AE32" s="426"/>
      <c r="AF32" s="427"/>
      <c r="AG32" s="427"/>
      <c r="AH32" s="428"/>
      <c r="AI32" s="395">
        <f>'ORÇ. FUMEFI'!H78</f>
        <v>5851.96</v>
      </c>
      <c r="AJ32" s="396"/>
    </row>
    <row r="33" spans="1:36">
      <c r="A33" s="433"/>
      <c r="B33" s="437"/>
      <c r="C33" s="437"/>
      <c r="D33" s="437"/>
      <c r="E33" s="437"/>
      <c r="F33" s="438"/>
      <c r="G33" s="401" t="s">
        <v>421</v>
      </c>
      <c r="H33" s="402"/>
      <c r="I33" s="405"/>
      <c r="J33" s="406"/>
      <c r="K33" s="405"/>
      <c r="L33" s="406"/>
      <c r="M33" s="403">
        <f>M36</f>
        <v>353.18936032361188</v>
      </c>
      <c r="N33" s="404"/>
      <c r="O33" s="403">
        <f>O36</f>
        <v>423.82723238833421</v>
      </c>
      <c r="P33" s="404"/>
      <c r="Q33" s="405"/>
      <c r="R33" s="406"/>
      <c r="S33" s="405"/>
      <c r="T33" s="406"/>
      <c r="U33" s="405"/>
      <c r="V33" s="406"/>
      <c r="W33" s="405"/>
      <c r="X33" s="406"/>
      <c r="Y33" s="405"/>
      <c r="Z33" s="406"/>
      <c r="AA33" s="405"/>
      <c r="AB33" s="406"/>
      <c r="AC33" s="405"/>
      <c r="AD33" s="406"/>
      <c r="AE33" s="409"/>
      <c r="AF33" s="410"/>
      <c r="AG33" s="410"/>
      <c r="AH33" s="411"/>
      <c r="AI33" s="397"/>
      <c r="AJ33" s="398"/>
    </row>
    <row r="34" spans="1:36" ht="15.75" thickBot="1">
      <c r="A34" s="434"/>
      <c r="B34" s="439"/>
      <c r="C34" s="439"/>
      <c r="D34" s="439"/>
      <c r="E34" s="439"/>
      <c r="F34" s="440"/>
      <c r="G34" s="412" t="s">
        <v>418</v>
      </c>
      <c r="H34" s="413"/>
      <c r="I34" s="414"/>
      <c r="J34" s="415"/>
      <c r="K34" s="414"/>
      <c r="L34" s="415"/>
      <c r="M34" s="445">
        <f>AI32/2</f>
        <v>2925.98</v>
      </c>
      <c r="N34" s="446"/>
      <c r="O34" s="445">
        <f t="shared" si="0"/>
        <v>2925.98</v>
      </c>
      <c r="P34" s="446"/>
      <c r="Q34" s="414"/>
      <c r="R34" s="415"/>
      <c r="S34" s="414"/>
      <c r="T34" s="415"/>
      <c r="U34" s="414"/>
      <c r="V34" s="415"/>
      <c r="W34" s="414"/>
      <c r="X34" s="415"/>
      <c r="Y34" s="414"/>
      <c r="Z34" s="415"/>
      <c r="AA34" s="414"/>
      <c r="AB34" s="415"/>
      <c r="AC34" s="414"/>
      <c r="AD34" s="415"/>
      <c r="AE34" s="416"/>
      <c r="AF34" s="417"/>
      <c r="AG34" s="417"/>
      <c r="AH34" s="418"/>
      <c r="AI34" s="399"/>
      <c r="AJ34" s="400"/>
    </row>
    <row r="35" spans="1:36" ht="15.75" thickTop="1">
      <c r="A35" s="432" t="s">
        <v>124</v>
      </c>
      <c r="B35" s="435" t="str">
        <f>'ORÇ. GERAL'!D86</f>
        <v>ELEMENTOS METÁLICOS</v>
      </c>
      <c r="C35" s="435"/>
      <c r="D35" s="435"/>
      <c r="E35" s="435"/>
      <c r="F35" s="436"/>
      <c r="G35" s="441" t="s">
        <v>422</v>
      </c>
      <c r="H35" s="442"/>
      <c r="I35" s="407"/>
      <c r="J35" s="408"/>
      <c r="K35" s="407"/>
      <c r="L35" s="408"/>
      <c r="M35" s="443">
        <f>M37-M36</f>
        <v>5501.9305396763884</v>
      </c>
      <c r="N35" s="444"/>
      <c r="O35" s="443">
        <f>O37-O36</f>
        <v>5431.2926676116667</v>
      </c>
      <c r="P35" s="444"/>
      <c r="Q35" s="407"/>
      <c r="R35" s="408"/>
      <c r="S35" s="407"/>
      <c r="T35" s="408"/>
      <c r="U35" s="407"/>
      <c r="V35" s="408"/>
      <c r="W35" s="407"/>
      <c r="X35" s="408"/>
      <c r="Y35" s="407"/>
      <c r="Z35" s="408"/>
      <c r="AA35" s="407"/>
      <c r="AB35" s="408"/>
      <c r="AC35" s="407"/>
      <c r="AD35" s="408"/>
      <c r="AE35" s="426"/>
      <c r="AF35" s="427"/>
      <c r="AG35" s="427"/>
      <c r="AH35" s="428"/>
      <c r="AI35" s="395">
        <f>'ORÇ. FUMEFI'!H86</f>
        <v>11710.239800000001</v>
      </c>
      <c r="AJ35" s="396"/>
    </row>
    <row r="36" spans="1:36">
      <c r="A36" s="433"/>
      <c r="B36" s="437"/>
      <c r="C36" s="437"/>
      <c r="D36" s="437"/>
      <c r="E36" s="437"/>
      <c r="F36" s="438"/>
      <c r="G36" s="401" t="s">
        <v>421</v>
      </c>
      <c r="H36" s="402"/>
      <c r="I36" s="405"/>
      <c r="J36" s="406"/>
      <c r="K36" s="405"/>
      <c r="L36" s="406"/>
      <c r="M36" s="403">
        <f>M66/6</f>
        <v>353.18936032361188</v>
      </c>
      <c r="N36" s="404"/>
      <c r="O36" s="403">
        <f>O39</f>
        <v>423.82723238833421</v>
      </c>
      <c r="P36" s="404"/>
      <c r="Q36" s="405"/>
      <c r="R36" s="406"/>
      <c r="S36" s="405"/>
      <c r="T36" s="406"/>
      <c r="U36" s="405"/>
      <c r="V36" s="406"/>
      <c r="W36" s="405"/>
      <c r="X36" s="406"/>
      <c r="Y36" s="405"/>
      <c r="Z36" s="406"/>
      <c r="AA36" s="405"/>
      <c r="AB36" s="406"/>
      <c r="AC36" s="405"/>
      <c r="AD36" s="406"/>
      <c r="AE36" s="409"/>
      <c r="AF36" s="410"/>
      <c r="AG36" s="410"/>
      <c r="AH36" s="411"/>
      <c r="AI36" s="397"/>
      <c r="AJ36" s="398"/>
    </row>
    <row r="37" spans="1:36" ht="15.75" thickBot="1">
      <c r="A37" s="434"/>
      <c r="B37" s="439"/>
      <c r="C37" s="439"/>
      <c r="D37" s="439"/>
      <c r="E37" s="439"/>
      <c r="F37" s="440"/>
      <c r="G37" s="412" t="s">
        <v>418</v>
      </c>
      <c r="H37" s="413"/>
      <c r="I37" s="414"/>
      <c r="J37" s="415"/>
      <c r="K37" s="414"/>
      <c r="L37" s="415"/>
      <c r="M37" s="445">
        <f>AI35/2</f>
        <v>5855.1199000000006</v>
      </c>
      <c r="N37" s="446"/>
      <c r="O37" s="445">
        <f>M37</f>
        <v>5855.1199000000006</v>
      </c>
      <c r="P37" s="446"/>
      <c r="Q37" s="414"/>
      <c r="R37" s="415"/>
      <c r="S37" s="414"/>
      <c r="T37" s="415"/>
      <c r="U37" s="414"/>
      <c r="V37" s="415"/>
      <c r="W37" s="414"/>
      <c r="X37" s="415"/>
      <c r="Y37" s="414"/>
      <c r="Z37" s="415"/>
      <c r="AA37" s="414"/>
      <c r="AB37" s="415"/>
      <c r="AC37" s="414"/>
      <c r="AD37" s="415"/>
      <c r="AE37" s="416"/>
      <c r="AF37" s="417"/>
      <c r="AG37" s="417"/>
      <c r="AH37" s="418"/>
      <c r="AI37" s="399"/>
      <c r="AJ37" s="400"/>
    </row>
    <row r="38" spans="1:36" ht="15.75" thickTop="1">
      <c r="A38" s="432" t="s">
        <v>143</v>
      </c>
      <c r="B38" s="435" t="str">
        <f>'ORÇ. GERAL'!D99</f>
        <v>COBERTURA E LATERAIS</v>
      </c>
      <c r="C38" s="435"/>
      <c r="D38" s="435"/>
      <c r="E38" s="435"/>
      <c r="F38" s="436"/>
      <c r="G38" s="441" t="s">
        <v>422</v>
      </c>
      <c r="H38" s="442"/>
      <c r="I38" s="407"/>
      <c r="J38" s="408"/>
      <c r="K38" s="407"/>
      <c r="L38" s="408"/>
      <c r="M38" s="407"/>
      <c r="N38" s="408"/>
      <c r="O38" s="443">
        <f>O40-O39</f>
        <v>17241.492367611667</v>
      </c>
      <c r="P38" s="444"/>
      <c r="Q38" s="443">
        <f>Q40-Q39</f>
        <v>16605.751519029167</v>
      </c>
      <c r="R38" s="444"/>
      <c r="S38" s="443">
        <f>Q38</f>
        <v>16605.751519029167</v>
      </c>
      <c r="T38" s="444"/>
      <c r="U38" s="443">
        <f t="shared" ref="U38:U43" si="1">S38</f>
        <v>16605.751519029167</v>
      </c>
      <c r="V38" s="444"/>
      <c r="W38" s="407"/>
      <c r="X38" s="408"/>
      <c r="Y38" s="407"/>
      <c r="Z38" s="408"/>
      <c r="AA38" s="407"/>
      <c r="AB38" s="408"/>
      <c r="AC38" s="407"/>
      <c r="AD38" s="408"/>
      <c r="AE38" s="426"/>
      <c r="AF38" s="427"/>
      <c r="AG38" s="427"/>
      <c r="AH38" s="428"/>
      <c r="AI38" s="395">
        <f>'ORÇ. FUMEFI'!H99</f>
        <v>70661.27840000001</v>
      </c>
      <c r="AJ38" s="396"/>
    </row>
    <row r="39" spans="1:36">
      <c r="A39" s="433"/>
      <c r="B39" s="437"/>
      <c r="C39" s="437"/>
      <c r="D39" s="437"/>
      <c r="E39" s="437"/>
      <c r="F39" s="438"/>
      <c r="G39" s="401" t="s">
        <v>421</v>
      </c>
      <c r="H39" s="402"/>
      <c r="I39" s="405"/>
      <c r="J39" s="406"/>
      <c r="K39" s="405"/>
      <c r="L39" s="406"/>
      <c r="M39" s="405"/>
      <c r="N39" s="406"/>
      <c r="O39" s="403">
        <f>O42</f>
        <v>423.82723238833421</v>
      </c>
      <c r="P39" s="404"/>
      <c r="Q39" s="403">
        <f>Q42</f>
        <v>1059.5680809708356</v>
      </c>
      <c r="R39" s="404"/>
      <c r="S39" s="403">
        <f>Q39</f>
        <v>1059.5680809708356</v>
      </c>
      <c r="T39" s="404"/>
      <c r="U39" s="403">
        <f>S39</f>
        <v>1059.5680809708356</v>
      </c>
      <c r="V39" s="404"/>
      <c r="W39" s="405"/>
      <c r="X39" s="406"/>
      <c r="Y39" s="405"/>
      <c r="Z39" s="406"/>
      <c r="AA39" s="405"/>
      <c r="AB39" s="406"/>
      <c r="AC39" s="405"/>
      <c r="AD39" s="406"/>
      <c r="AE39" s="409"/>
      <c r="AF39" s="410"/>
      <c r="AG39" s="410"/>
      <c r="AH39" s="411"/>
      <c r="AI39" s="397"/>
      <c r="AJ39" s="398"/>
    </row>
    <row r="40" spans="1:36" ht="15.75" thickBot="1">
      <c r="A40" s="434"/>
      <c r="B40" s="439"/>
      <c r="C40" s="439"/>
      <c r="D40" s="439"/>
      <c r="E40" s="439"/>
      <c r="F40" s="440"/>
      <c r="G40" s="412" t="s">
        <v>418</v>
      </c>
      <c r="H40" s="413"/>
      <c r="I40" s="414"/>
      <c r="J40" s="415"/>
      <c r="K40" s="414"/>
      <c r="L40" s="415"/>
      <c r="M40" s="414"/>
      <c r="N40" s="415"/>
      <c r="O40" s="445">
        <f>AI38/4</f>
        <v>17665.319600000003</v>
      </c>
      <c r="P40" s="446"/>
      <c r="Q40" s="445">
        <f t="shared" ref="Q40:Q43" si="2">O40</f>
        <v>17665.319600000003</v>
      </c>
      <c r="R40" s="446"/>
      <c r="S40" s="445">
        <f t="shared" ref="S40:S43" si="3">Q40</f>
        <v>17665.319600000003</v>
      </c>
      <c r="T40" s="446"/>
      <c r="U40" s="445">
        <f t="shared" si="1"/>
        <v>17665.319600000003</v>
      </c>
      <c r="V40" s="446"/>
      <c r="W40" s="414"/>
      <c r="X40" s="415"/>
      <c r="Y40" s="414"/>
      <c r="Z40" s="415"/>
      <c r="AA40" s="414"/>
      <c r="AB40" s="415"/>
      <c r="AC40" s="414"/>
      <c r="AD40" s="415"/>
      <c r="AE40" s="416"/>
      <c r="AF40" s="417"/>
      <c r="AG40" s="417"/>
      <c r="AH40" s="418"/>
      <c r="AI40" s="399"/>
      <c r="AJ40" s="400"/>
    </row>
    <row r="41" spans="1:36" ht="15.75" thickTop="1">
      <c r="A41" s="432" t="s">
        <v>158</v>
      </c>
      <c r="B41" s="435" t="str">
        <f>'ORÇ. GERAL'!D107</f>
        <v>PISOS</v>
      </c>
      <c r="C41" s="435"/>
      <c r="D41" s="435"/>
      <c r="E41" s="435"/>
      <c r="F41" s="436"/>
      <c r="G41" s="441" t="s">
        <v>422</v>
      </c>
      <c r="H41" s="442"/>
      <c r="I41" s="407"/>
      <c r="J41" s="408"/>
      <c r="K41" s="407"/>
      <c r="L41" s="408"/>
      <c r="M41" s="407"/>
      <c r="N41" s="408"/>
      <c r="O41" s="443">
        <f>O43-O42</f>
        <v>28524.597117611665</v>
      </c>
      <c r="P41" s="444"/>
      <c r="Q41" s="443">
        <f>Q43-Q42</f>
        <v>27888.856269029166</v>
      </c>
      <c r="R41" s="444"/>
      <c r="S41" s="443">
        <f t="shared" si="3"/>
        <v>27888.856269029166</v>
      </c>
      <c r="T41" s="444"/>
      <c r="U41" s="443">
        <f>S41</f>
        <v>27888.856269029166</v>
      </c>
      <c r="V41" s="444"/>
      <c r="W41" s="407"/>
      <c r="X41" s="408"/>
      <c r="Y41" s="407"/>
      <c r="Z41" s="408"/>
      <c r="AA41" s="407"/>
      <c r="AB41" s="408"/>
      <c r="AC41" s="407"/>
      <c r="AD41" s="408"/>
      <c r="AE41" s="426"/>
      <c r="AF41" s="427"/>
      <c r="AG41" s="427"/>
      <c r="AH41" s="428"/>
      <c r="AI41" s="395">
        <f>'ORÇ. FUMEFI'!H107</f>
        <v>115793.6974</v>
      </c>
      <c r="AJ41" s="396"/>
    </row>
    <row r="42" spans="1:36">
      <c r="A42" s="433"/>
      <c r="B42" s="437"/>
      <c r="C42" s="437"/>
      <c r="D42" s="437"/>
      <c r="E42" s="437"/>
      <c r="F42" s="438"/>
      <c r="G42" s="401" t="s">
        <v>421</v>
      </c>
      <c r="H42" s="402"/>
      <c r="I42" s="405"/>
      <c r="J42" s="406"/>
      <c r="K42" s="405"/>
      <c r="L42" s="406"/>
      <c r="M42" s="405"/>
      <c r="N42" s="406"/>
      <c r="O42" s="403">
        <f>O66/5</f>
        <v>423.82723238833421</v>
      </c>
      <c r="P42" s="404"/>
      <c r="Q42" s="403">
        <f>Q66/2</f>
        <v>1059.5680809708356</v>
      </c>
      <c r="R42" s="404"/>
      <c r="S42" s="403">
        <f>Q42</f>
        <v>1059.5680809708356</v>
      </c>
      <c r="T42" s="404"/>
      <c r="U42" s="403">
        <f>S42</f>
        <v>1059.5680809708356</v>
      </c>
      <c r="V42" s="404"/>
      <c r="W42" s="405"/>
      <c r="X42" s="406"/>
      <c r="Y42" s="405"/>
      <c r="Z42" s="406"/>
      <c r="AA42" s="405"/>
      <c r="AB42" s="406"/>
      <c r="AC42" s="405"/>
      <c r="AD42" s="406"/>
      <c r="AE42" s="409"/>
      <c r="AF42" s="410"/>
      <c r="AG42" s="410"/>
      <c r="AH42" s="411"/>
      <c r="AI42" s="397"/>
      <c r="AJ42" s="398"/>
    </row>
    <row r="43" spans="1:36" ht="15.75" thickBot="1">
      <c r="A43" s="434"/>
      <c r="B43" s="439"/>
      <c r="C43" s="439"/>
      <c r="D43" s="439"/>
      <c r="E43" s="439"/>
      <c r="F43" s="440"/>
      <c r="G43" s="412" t="s">
        <v>418</v>
      </c>
      <c r="H43" s="413"/>
      <c r="I43" s="414"/>
      <c r="J43" s="415"/>
      <c r="K43" s="414"/>
      <c r="L43" s="415"/>
      <c r="M43" s="414"/>
      <c r="N43" s="415"/>
      <c r="O43" s="445">
        <f>AI41/4</f>
        <v>28948.424350000001</v>
      </c>
      <c r="P43" s="446"/>
      <c r="Q43" s="445">
        <f t="shared" si="2"/>
        <v>28948.424350000001</v>
      </c>
      <c r="R43" s="446"/>
      <c r="S43" s="445">
        <f t="shared" si="3"/>
        <v>28948.424350000001</v>
      </c>
      <c r="T43" s="446"/>
      <c r="U43" s="445">
        <f t="shared" si="1"/>
        <v>28948.424350000001</v>
      </c>
      <c r="V43" s="446"/>
      <c r="W43" s="414"/>
      <c r="X43" s="415"/>
      <c r="Y43" s="414"/>
      <c r="Z43" s="415"/>
      <c r="AA43" s="414"/>
      <c r="AB43" s="415"/>
      <c r="AC43" s="414"/>
      <c r="AD43" s="415"/>
      <c r="AE43" s="416"/>
      <c r="AF43" s="417"/>
      <c r="AG43" s="417"/>
      <c r="AH43" s="418"/>
      <c r="AI43" s="399"/>
      <c r="AJ43" s="400"/>
    </row>
    <row r="44" spans="1:36" ht="15.75" thickTop="1">
      <c r="A44" s="432" t="s">
        <v>177</v>
      </c>
      <c r="B44" s="435" t="str">
        <f>'ORÇ. GERAL'!D118</f>
        <v>LOUÇAS E METAIS</v>
      </c>
      <c r="C44" s="435"/>
      <c r="D44" s="435"/>
      <c r="E44" s="435"/>
      <c r="F44" s="436"/>
      <c r="G44" s="441" t="s">
        <v>422</v>
      </c>
      <c r="H44" s="442"/>
      <c r="I44" s="407"/>
      <c r="J44" s="408"/>
      <c r="K44" s="407"/>
      <c r="L44" s="408"/>
      <c r="M44" s="407"/>
      <c r="N44" s="408"/>
      <c r="O44" s="407"/>
      <c r="P44" s="408"/>
      <c r="Q44" s="407"/>
      <c r="R44" s="408"/>
      <c r="S44" s="407"/>
      <c r="T44" s="408"/>
      <c r="U44" s="407"/>
      <c r="V44" s="408"/>
      <c r="W44" s="407"/>
      <c r="X44" s="408"/>
      <c r="Y44" s="407"/>
      <c r="Z44" s="408"/>
      <c r="AA44" s="443">
        <f>AA46-AA45</f>
        <v>3323.9572380583286</v>
      </c>
      <c r="AB44" s="444"/>
      <c r="AC44" s="443">
        <f>AC46-AC45</f>
        <v>4383.5253190291642</v>
      </c>
      <c r="AD44" s="444"/>
      <c r="AE44" s="426"/>
      <c r="AF44" s="427"/>
      <c r="AG44" s="427"/>
      <c r="AH44" s="428"/>
      <c r="AI44" s="395">
        <f>'ORÇ. FUMEFI'!H118</f>
        <v>10886.186799999999</v>
      </c>
      <c r="AJ44" s="396"/>
    </row>
    <row r="45" spans="1:36">
      <c r="A45" s="433"/>
      <c r="B45" s="437"/>
      <c r="C45" s="437"/>
      <c r="D45" s="437"/>
      <c r="E45" s="437"/>
      <c r="F45" s="438"/>
      <c r="G45" s="401" t="s">
        <v>421</v>
      </c>
      <c r="H45" s="402"/>
      <c r="I45" s="405"/>
      <c r="J45" s="406"/>
      <c r="K45" s="405"/>
      <c r="L45" s="406"/>
      <c r="M45" s="405"/>
      <c r="N45" s="406"/>
      <c r="O45" s="405"/>
      <c r="P45" s="406"/>
      <c r="Q45" s="405"/>
      <c r="R45" s="406"/>
      <c r="S45" s="405"/>
      <c r="T45" s="406"/>
      <c r="U45" s="405"/>
      <c r="V45" s="406"/>
      <c r="W45" s="405"/>
      <c r="X45" s="406"/>
      <c r="Y45" s="405"/>
      <c r="Z45" s="406"/>
      <c r="AA45" s="403">
        <f>AA66</f>
        <v>2119.1361619416712</v>
      </c>
      <c r="AB45" s="404"/>
      <c r="AC45" s="403">
        <f>AC57</f>
        <v>1059.5680809708356</v>
      </c>
      <c r="AD45" s="404"/>
      <c r="AE45" s="409"/>
      <c r="AF45" s="410"/>
      <c r="AG45" s="410"/>
      <c r="AH45" s="411"/>
      <c r="AI45" s="397"/>
      <c r="AJ45" s="398"/>
    </row>
    <row r="46" spans="1:36" ht="15.75" thickBot="1">
      <c r="A46" s="434"/>
      <c r="B46" s="439"/>
      <c r="C46" s="439"/>
      <c r="D46" s="439"/>
      <c r="E46" s="439"/>
      <c r="F46" s="440"/>
      <c r="G46" s="412" t="s">
        <v>418</v>
      </c>
      <c r="H46" s="413"/>
      <c r="I46" s="414"/>
      <c r="J46" s="415"/>
      <c r="K46" s="414"/>
      <c r="L46" s="415"/>
      <c r="M46" s="414"/>
      <c r="N46" s="415"/>
      <c r="O46" s="414"/>
      <c r="P46" s="415"/>
      <c r="Q46" s="414"/>
      <c r="R46" s="415"/>
      <c r="S46" s="414"/>
      <c r="T46" s="415"/>
      <c r="U46" s="414"/>
      <c r="V46" s="415"/>
      <c r="W46" s="414"/>
      <c r="X46" s="415"/>
      <c r="Y46" s="414"/>
      <c r="Z46" s="415"/>
      <c r="AA46" s="445">
        <f>AC46</f>
        <v>5443.0933999999997</v>
      </c>
      <c r="AB46" s="446"/>
      <c r="AC46" s="445">
        <f>AI44/2</f>
        <v>5443.0933999999997</v>
      </c>
      <c r="AD46" s="446"/>
      <c r="AE46" s="416"/>
      <c r="AF46" s="417"/>
      <c r="AG46" s="417"/>
      <c r="AH46" s="418"/>
      <c r="AI46" s="399"/>
      <c r="AJ46" s="400"/>
    </row>
    <row r="47" spans="1:36" ht="15.75" thickTop="1">
      <c r="A47" s="432" t="s">
        <v>206</v>
      </c>
      <c r="B47" s="435" t="str">
        <f>'ORÇ. GERAL'!D135</f>
        <v>INSTALAÇÕES HIDRÁULICAS</v>
      </c>
      <c r="C47" s="435"/>
      <c r="D47" s="435"/>
      <c r="E47" s="435"/>
      <c r="F47" s="436"/>
      <c r="G47" s="441" t="s">
        <v>422</v>
      </c>
      <c r="H47" s="442"/>
      <c r="I47" s="407"/>
      <c r="J47" s="408"/>
      <c r="K47" s="407"/>
      <c r="L47" s="408"/>
      <c r="M47" s="407"/>
      <c r="N47" s="408"/>
      <c r="O47" s="407"/>
      <c r="P47" s="408"/>
      <c r="Q47" s="407"/>
      <c r="R47" s="408"/>
      <c r="S47" s="407"/>
      <c r="T47" s="408"/>
      <c r="U47" s="407"/>
      <c r="V47" s="408"/>
      <c r="W47" s="443">
        <f>W49-W48</f>
        <v>9366.4788380583304</v>
      </c>
      <c r="X47" s="444"/>
      <c r="Y47" s="443">
        <f>Y49-Y48</f>
        <v>9366.4788380583304</v>
      </c>
      <c r="Z47" s="444"/>
      <c r="AA47" s="407"/>
      <c r="AB47" s="408"/>
      <c r="AC47" s="407"/>
      <c r="AD47" s="408"/>
      <c r="AE47" s="426"/>
      <c r="AF47" s="427"/>
      <c r="AG47" s="427"/>
      <c r="AH47" s="428"/>
      <c r="AI47" s="395">
        <f>'ORÇ. FUMEFI'!H135</f>
        <v>22971.230000000003</v>
      </c>
      <c r="AJ47" s="396"/>
    </row>
    <row r="48" spans="1:36">
      <c r="A48" s="433"/>
      <c r="B48" s="437"/>
      <c r="C48" s="437"/>
      <c r="D48" s="437"/>
      <c r="E48" s="437"/>
      <c r="F48" s="438"/>
      <c r="G48" s="401" t="s">
        <v>421</v>
      </c>
      <c r="H48" s="402"/>
      <c r="I48" s="405"/>
      <c r="J48" s="406"/>
      <c r="K48" s="405"/>
      <c r="L48" s="406"/>
      <c r="M48" s="405"/>
      <c r="N48" s="406"/>
      <c r="O48" s="405"/>
      <c r="P48" s="406"/>
      <c r="Q48" s="405"/>
      <c r="R48" s="406"/>
      <c r="S48" s="405"/>
      <c r="T48" s="406"/>
      <c r="U48" s="405"/>
      <c r="V48" s="406"/>
      <c r="W48" s="403">
        <f>W66</f>
        <v>2119.1361619416712</v>
      </c>
      <c r="X48" s="404"/>
      <c r="Y48" s="403">
        <f>Y66</f>
        <v>2119.1361619416712</v>
      </c>
      <c r="Z48" s="404"/>
      <c r="AA48" s="405"/>
      <c r="AB48" s="406"/>
      <c r="AC48" s="405"/>
      <c r="AD48" s="406"/>
      <c r="AE48" s="409"/>
      <c r="AF48" s="410"/>
      <c r="AG48" s="410"/>
      <c r="AH48" s="411"/>
      <c r="AI48" s="397"/>
      <c r="AJ48" s="398"/>
    </row>
    <row r="49" spans="1:37" ht="15.75" thickBot="1">
      <c r="A49" s="434"/>
      <c r="B49" s="439"/>
      <c r="C49" s="439"/>
      <c r="D49" s="439"/>
      <c r="E49" s="439"/>
      <c r="F49" s="440"/>
      <c r="G49" s="412" t="s">
        <v>418</v>
      </c>
      <c r="H49" s="413"/>
      <c r="I49" s="414"/>
      <c r="J49" s="415"/>
      <c r="K49" s="414"/>
      <c r="L49" s="415"/>
      <c r="M49" s="414"/>
      <c r="N49" s="415"/>
      <c r="O49" s="414"/>
      <c r="P49" s="415"/>
      <c r="Q49" s="414"/>
      <c r="R49" s="415"/>
      <c r="S49" s="414"/>
      <c r="T49" s="415"/>
      <c r="U49" s="414"/>
      <c r="V49" s="415"/>
      <c r="W49" s="445">
        <f>AI47/2</f>
        <v>11485.615000000002</v>
      </c>
      <c r="X49" s="446"/>
      <c r="Y49" s="445">
        <f t="shared" ref="Y49" si="4">W49</f>
        <v>11485.615000000002</v>
      </c>
      <c r="Z49" s="446"/>
      <c r="AA49" s="414"/>
      <c r="AB49" s="415"/>
      <c r="AC49" s="414"/>
      <c r="AD49" s="415"/>
      <c r="AE49" s="416"/>
      <c r="AF49" s="417"/>
      <c r="AG49" s="417"/>
      <c r="AH49" s="418"/>
      <c r="AI49" s="399"/>
      <c r="AJ49" s="400"/>
    </row>
    <row r="50" spans="1:37" ht="15.75" thickTop="1">
      <c r="A50" s="432" t="s">
        <v>250</v>
      </c>
      <c r="B50" s="435" t="str">
        <f>'ORÇ. GERAL'!D214</f>
        <v>SERVIÇOS COMPLEMENTARES</v>
      </c>
      <c r="C50" s="435"/>
      <c r="D50" s="435"/>
      <c r="E50" s="435"/>
      <c r="F50" s="436"/>
      <c r="G50" s="447" t="s">
        <v>422</v>
      </c>
      <c r="H50" s="448"/>
      <c r="I50" s="443">
        <f>I52-I51</f>
        <v>7927.2259595145824</v>
      </c>
      <c r="J50" s="444"/>
      <c r="K50" s="407"/>
      <c r="L50" s="408"/>
      <c r="M50" s="407"/>
      <c r="N50" s="408"/>
      <c r="O50" s="407"/>
      <c r="P50" s="408"/>
      <c r="Q50" s="407"/>
      <c r="R50" s="408"/>
      <c r="S50" s="407"/>
      <c r="T50" s="408"/>
      <c r="U50" s="407"/>
      <c r="V50" s="408"/>
      <c r="W50" s="407"/>
      <c r="X50" s="408"/>
      <c r="Y50" s="407"/>
      <c r="Z50" s="408"/>
      <c r="AA50" s="407"/>
      <c r="AB50" s="408"/>
      <c r="AC50" s="407"/>
      <c r="AD50" s="408"/>
      <c r="AE50" s="426"/>
      <c r="AF50" s="427"/>
      <c r="AG50" s="427"/>
      <c r="AH50" s="428"/>
      <c r="AI50" s="395">
        <f>'ORÇ. FUMEFI'!H164</f>
        <v>8457.01</v>
      </c>
      <c r="AJ50" s="396"/>
    </row>
    <row r="51" spans="1:37">
      <c r="A51" s="433"/>
      <c r="B51" s="437"/>
      <c r="C51" s="437"/>
      <c r="D51" s="437"/>
      <c r="E51" s="437"/>
      <c r="F51" s="438"/>
      <c r="G51" s="401" t="s">
        <v>421</v>
      </c>
      <c r="H51" s="402"/>
      <c r="I51" s="403">
        <f>I66/4</f>
        <v>529.78404048541779</v>
      </c>
      <c r="J51" s="404"/>
      <c r="K51" s="405"/>
      <c r="L51" s="406"/>
      <c r="M51" s="405"/>
      <c r="N51" s="406"/>
      <c r="O51" s="405"/>
      <c r="P51" s="406"/>
      <c r="Q51" s="405"/>
      <c r="R51" s="406"/>
      <c r="S51" s="405"/>
      <c r="T51" s="406"/>
      <c r="U51" s="405"/>
      <c r="V51" s="406"/>
      <c r="W51" s="405"/>
      <c r="X51" s="406"/>
      <c r="Y51" s="405"/>
      <c r="Z51" s="406"/>
      <c r="AA51" s="405"/>
      <c r="AB51" s="406"/>
      <c r="AC51" s="405"/>
      <c r="AD51" s="406"/>
      <c r="AE51" s="409"/>
      <c r="AF51" s="410"/>
      <c r="AG51" s="410"/>
      <c r="AH51" s="411"/>
      <c r="AI51" s="397"/>
      <c r="AJ51" s="398"/>
    </row>
    <row r="52" spans="1:37" ht="15.75" thickBot="1">
      <c r="A52" s="434"/>
      <c r="B52" s="439"/>
      <c r="C52" s="439"/>
      <c r="D52" s="439"/>
      <c r="E52" s="439"/>
      <c r="F52" s="440"/>
      <c r="G52" s="412" t="s">
        <v>418</v>
      </c>
      <c r="H52" s="413"/>
      <c r="I52" s="445">
        <f>AI50</f>
        <v>8457.01</v>
      </c>
      <c r="J52" s="446"/>
      <c r="K52" s="414"/>
      <c r="L52" s="415"/>
      <c r="M52" s="414"/>
      <c r="N52" s="415"/>
      <c r="O52" s="414"/>
      <c r="P52" s="415"/>
      <c r="Q52" s="414"/>
      <c r="R52" s="415"/>
      <c r="S52" s="414"/>
      <c r="T52" s="415"/>
      <c r="U52" s="414"/>
      <c r="V52" s="415"/>
      <c r="W52" s="414"/>
      <c r="X52" s="415"/>
      <c r="Y52" s="414"/>
      <c r="Z52" s="415"/>
      <c r="AA52" s="414"/>
      <c r="AB52" s="415"/>
      <c r="AC52" s="414"/>
      <c r="AD52" s="415"/>
      <c r="AE52" s="416"/>
      <c r="AF52" s="417"/>
      <c r="AG52" s="417"/>
      <c r="AH52" s="418"/>
      <c r="AI52" s="399"/>
      <c r="AJ52" s="400"/>
    </row>
    <row r="53" spans="1:37" ht="15.75" customHeight="1" thickTop="1">
      <c r="A53" s="432" t="s">
        <v>321</v>
      </c>
      <c r="B53" s="456" t="str">
        <f>'ORÇ. GERAL'!D223</f>
        <v xml:space="preserve">SISTEMA DE COMBATE A INCENDIO </v>
      </c>
      <c r="C53" s="435"/>
      <c r="D53" s="435"/>
      <c r="E53" s="435"/>
      <c r="F53" s="436"/>
      <c r="G53" s="441" t="s">
        <v>422</v>
      </c>
      <c r="H53" s="442"/>
      <c r="I53" s="407"/>
      <c r="J53" s="408"/>
      <c r="K53" s="407"/>
      <c r="L53" s="408"/>
      <c r="M53" s="407"/>
      <c r="N53" s="408"/>
      <c r="O53" s="407"/>
      <c r="P53" s="408"/>
      <c r="Q53" s="407"/>
      <c r="R53" s="408"/>
      <c r="S53" s="407"/>
      <c r="T53" s="408"/>
      <c r="U53" s="407"/>
      <c r="V53" s="408"/>
      <c r="W53" s="407"/>
      <c r="X53" s="408"/>
      <c r="Y53" s="407"/>
      <c r="Z53" s="408"/>
      <c r="AA53" s="407"/>
      <c r="AB53" s="408"/>
      <c r="AC53" s="407"/>
      <c r="AD53" s="408"/>
      <c r="AE53" s="443">
        <f>AE55-AE54</f>
        <v>1091.9438380583288</v>
      </c>
      <c r="AF53" s="452"/>
      <c r="AG53" s="452"/>
      <c r="AH53" s="444"/>
      <c r="AI53" s="395">
        <f>'ORÇ. FUMEFI'!H167</f>
        <v>3211.08</v>
      </c>
      <c r="AJ53" s="396"/>
    </row>
    <row r="54" spans="1:37">
      <c r="A54" s="433"/>
      <c r="B54" s="457"/>
      <c r="C54" s="437"/>
      <c r="D54" s="437"/>
      <c r="E54" s="437"/>
      <c r="F54" s="438"/>
      <c r="G54" s="460" t="s">
        <v>421</v>
      </c>
      <c r="H54" s="461"/>
      <c r="I54" s="405"/>
      <c r="J54" s="406"/>
      <c r="K54" s="405"/>
      <c r="L54" s="406"/>
      <c r="M54" s="405"/>
      <c r="N54" s="406"/>
      <c r="O54" s="405"/>
      <c r="P54" s="406"/>
      <c r="Q54" s="405"/>
      <c r="R54" s="406"/>
      <c r="S54" s="405"/>
      <c r="T54" s="406"/>
      <c r="U54" s="405"/>
      <c r="V54" s="406"/>
      <c r="W54" s="405"/>
      <c r="X54" s="406"/>
      <c r="Y54" s="405"/>
      <c r="Z54" s="406"/>
      <c r="AA54" s="405"/>
      <c r="AB54" s="406"/>
      <c r="AC54" s="405"/>
      <c r="AD54" s="406"/>
      <c r="AE54" s="403">
        <f>AE66</f>
        <v>2119.1361619416712</v>
      </c>
      <c r="AF54" s="466"/>
      <c r="AG54" s="466"/>
      <c r="AH54" s="404"/>
      <c r="AI54" s="397"/>
      <c r="AJ54" s="398"/>
    </row>
    <row r="55" spans="1:37" ht="15.75" thickBot="1">
      <c r="A55" s="434"/>
      <c r="B55" s="458"/>
      <c r="C55" s="439"/>
      <c r="D55" s="439"/>
      <c r="E55" s="439"/>
      <c r="F55" s="440"/>
      <c r="G55" s="462" t="s">
        <v>418</v>
      </c>
      <c r="H55" s="463"/>
      <c r="I55" s="414"/>
      <c r="J55" s="415"/>
      <c r="K55" s="414"/>
      <c r="L55" s="415"/>
      <c r="M55" s="414"/>
      <c r="N55" s="415"/>
      <c r="O55" s="414"/>
      <c r="P55" s="415"/>
      <c r="Q55" s="414"/>
      <c r="R55" s="415"/>
      <c r="S55" s="414"/>
      <c r="T55" s="415"/>
      <c r="U55" s="414"/>
      <c r="V55" s="415"/>
      <c r="W55" s="414"/>
      <c r="X55" s="415"/>
      <c r="Y55" s="414"/>
      <c r="Z55" s="415"/>
      <c r="AA55" s="414"/>
      <c r="AB55" s="415"/>
      <c r="AC55" s="414"/>
      <c r="AD55" s="415"/>
      <c r="AE55" s="445">
        <f>AI53</f>
        <v>3211.08</v>
      </c>
      <c r="AF55" s="459"/>
      <c r="AG55" s="459"/>
      <c r="AH55" s="446"/>
      <c r="AI55" s="399"/>
      <c r="AJ55" s="400"/>
    </row>
    <row r="56" spans="1:37" ht="15.75" thickTop="1">
      <c r="A56" s="432" t="s">
        <v>330</v>
      </c>
      <c r="B56" s="435" t="str">
        <f>'ORÇ. FUMEFI'!D173</f>
        <v>DEMARCAÇÃO DA QUADRA</v>
      </c>
      <c r="C56" s="435"/>
      <c r="D56" s="435"/>
      <c r="E56" s="435"/>
      <c r="F56" s="436"/>
      <c r="G56" s="447" t="s">
        <v>422</v>
      </c>
      <c r="H56" s="448"/>
      <c r="I56" s="407"/>
      <c r="J56" s="408"/>
      <c r="K56" s="407"/>
      <c r="L56" s="408"/>
      <c r="M56" s="407"/>
      <c r="N56" s="408"/>
      <c r="O56" s="407"/>
      <c r="P56" s="408"/>
      <c r="Q56" s="407"/>
      <c r="R56" s="408"/>
      <c r="S56" s="407"/>
      <c r="T56" s="408"/>
      <c r="U56" s="407"/>
      <c r="V56" s="408"/>
      <c r="W56" s="407"/>
      <c r="X56" s="408"/>
      <c r="Y56" s="407"/>
      <c r="Z56" s="408"/>
      <c r="AA56" s="407"/>
      <c r="AB56" s="408"/>
      <c r="AC56" s="443">
        <f>AC58-AC57</f>
        <v>2875.8319190291641</v>
      </c>
      <c r="AD56" s="444"/>
      <c r="AE56" s="426"/>
      <c r="AF56" s="427"/>
      <c r="AG56" s="427"/>
      <c r="AH56" s="428"/>
      <c r="AI56" s="395">
        <f>'ORÇ. FUMEFI'!H173</f>
        <v>3935.3999999999996</v>
      </c>
      <c r="AJ56" s="396"/>
    </row>
    <row r="57" spans="1:37">
      <c r="A57" s="433"/>
      <c r="B57" s="437"/>
      <c r="C57" s="437"/>
      <c r="D57" s="437"/>
      <c r="E57" s="437"/>
      <c r="F57" s="438"/>
      <c r="G57" s="401" t="s">
        <v>421</v>
      </c>
      <c r="H57" s="402"/>
      <c r="I57" s="405"/>
      <c r="J57" s="406"/>
      <c r="K57" s="405"/>
      <c r="L57" s="406"/>
      <c r="M57" s="405"/>
      <c r="N57" s="406"/>
      <c r="O57" s="405"/>
      <c r="P57" s="406"/>
      <c r="Q57" s="405"/>
      <c r="R57" s="406"/>
      <c r="S57" s="405"/>
      <c r="T57" s="406"/>
      <c r="U57" s="405"/>
      <c r="V57" s="406"/>
      <c r="W57" s="405"/>
      <c r="X57" s="406"/>
      <c r="Y57" s="405"/>
      <c r="Z57" s="406"/>
      <c r="AA57" s="405"/>
      <c r="AB57" s="406"/>
      <c r="AC57" s="403">
        <f>AC66/2</f>
        <v>1059.5680809708356</v>
      </c>
      <c r="AD57" s="404"/>
      <c r="AE57" s="409"/>
      <c r="AF57" s="410"/>
      <c r="AG57" s="410"/>
      <c r="AH57" s="411"/>
      <c r="AI57" s="397"/>
      <c r="AJ57" s="398"/>
    </row>
    <row r="58" spans="1:37" ht="15.75" thickBot="1">
      <c r="A58" s="434"/>
      <c r="B58" s="439"/>
      <c r="C58" s="439"/>
      <c r="D58" s="439"/>
      <c r="E58" s="439"/>
      <c r="F58" s="440"/>
      <c r="G58" s="412" t="s">
        <v>418</v>
      </c>
      <c r="H58" s="413"/>
      <c r="I58" s="414"/>
      <c r="J58" s="415"/>
      <c r="K58" s="414"/>
      <c r="L58" s="415"/>
      <c r="M58" s="414"/>
      <c r="N58" s="415"/>
      <c r="O58" s="414"/>
      <c r="P58" s="415"/>
      <c r="Q58" s="414"/>
      <c r="R58" s="415"/>
      <c r="S58" s="414"/>
      <c r="T58" s="415"/>
      <c r="U58" s="414"/>
      <c r="V58" s="415"/>
      <c r="W58" s="414"/>
      <c r="X58" s="415"/>
      <c r="Y58" s="414"/>
      <c r="Z58" s="415"/>
      <c r="AA58" s="414"/>
      <c r="AB58" s="415"/>
      <c r="AC58" s="445">
        <f>AI56</f>
        <v>3935.3999999999996</v>
      </c>
      <c r="AD58" s="446"/>
      <c r="AE58" s="416"/>
      <c r="AF58" s="417"/>
      <c r="AG58" s="417"/>
      <c r="AH58" s="418"/>
      <c r="AI58" s="399"/>
      <c r="AJ58" s="400"/>
    </row>
    <row r="59" spans="1:37" ht="17.25" thickTop="1" thickBot="1">
      <c r="A59" s="185" t="s">
        <v>549</v>
      </c>
      <c r="B59" s="186"/>
      <c r="C59" s="186"/>
      <c r="D59" s="186"/>
      <c r="E59" s="186"/>
      <c r="F59" s="186"/>
      <c r="G59" s="186"/>
      <c r="H59" s="187"/>
      <c r="I59" s="449">
        <f>I58+I55+I52+I49+I46+I43+I40+I37+I34+I31+I28+I25+I22+I19</f>
        <v>44052.869650000001</v>
      </c>
      <c r="J59" s="464"/>
      <c r="K59" s="449">
        <f t="shared" ref="K59" si="5">K58+K55+K52+K49+K46+K43+K40+K37+K34+K31+K28+K25+K22+K19</f>
        <v>43473.273016666666</v>
      </c>
      <c r="L59" s="464"/>
      <c r="M59" s="449">
        <f t="shared" ref="M59" si="6">M58+M55+M52+M49+M46+M43+M40+M37+M34+M31+M28+M25+M22+M19</f>
        <v>52254.37291666666</v>
      </c>
      <c r="N59" s="464"/>
      <c r="O59" s="449">
        <f t="shared" ref="O59" si="7">O58+O55+O52+O49+O46+O43+O40+O37+O34+O31+O28+O25+O22+O19</f>
        <v>65156.957516666669</v>
      </c>
      <c r="P59" s="464"/>
      <c r="Q59" s="449">
        <f t="shared" ref="Q59" si="8">Q58+Q55+Q52+Q49+Q46+Q43+Q40+Q37+Q34+Q31+Q28+Q25+Q22+Q19</f>
        <v>46613.743950000004</v>
      </c>
      <c r="R59" s="464"/>
      <c r="S59" s="449">
        <f t="shared" ref="S59" si="9">S58+S55+S52+S49+S46+S43+S40+S37+S34+S31+S28+S25+S22+S19</f>
        <v>46613.743950000004</v>
      </c>
      <c r="T59" s="464"/>
      <c r="U59" s="449">
        <f t="shared" ref="U59" si="10">U58+U55+U52+U49+U46+U43+U40+U37+U34+U31+U28+U25+U22+U19</f>
        <v>46613.743950000004</v>
      </c>
      <c r="V59" s="464"/>
      <c r="W59" s="449">
        <f t="shared" ref="W59" si="11">W58+W55+W52+W49+W46+W43+W40+W37+W34+W31+W28+W25+W22+W19</f>
        <v>11485.615000000002</v>
      </c>
      <c r="X59" s="464"/>
      <c r="Y59" s="449">
        <f t="shared" ref="Y59" si="12">Y58+Y55+Y52+Y49+Y46+Y43+Y40+Y37+Y34+Y31+Y28+Y25+Y22+Y19</f>
        <v>11485.615000000002</v>
      </c>
      <c r="Z59" s="464"/>
      <c r="AA59" s="449">
        <f t="shared" ref="AA59" si="13">AA58+AA55+AA52+AA49+AA46+AA43+AA40+AA37+AA34+AA31+AA28+AA25+AA22+AA19</f>
        <v>5443.0933999999997</v>
      </c>
      <c r="AB59" s="464"/>
      <c r="AC59" s="449">
        <f>AC58+AC55+AC52+AC49+AC46+AC43+AC40+AC37+AC34+AC31+AC28+AC25+AC22+AC19</f>
        <v>9378.4933999999994</v>
      </c>
      <c r="AD59" s="464"/>
      <c r="AE59" s="449">
        <f>AE55</f>
        <v>3211.08</v>
      </c>
      <c r="AF59" s="465"/>
      <c r="AG59" s="465"/>
      <c r="AH59" s="464"/>
      <c r="AI59" s="449">
        <f>SUM(AI17:AJ58)</f>
        <v>385782.60175000009</v>
      </c>
      <c r="AJ59" s="450"/>
      <c r="AK59" s="243"/>
    </row>
    <row r="60" spans="1:37" ht="17.25" thickTop="1" thickBot="1">
      <c r="A60" s="185" t="s">
        <v>365</v>
      </c>
      <c r="B60" s="186"/>
      <c r="C60" s="186"/>
      <c r="D60" s="186"/>
      <c r="E60" s="186"/>
      <c r="F60" s="186"/>
      <c r="G60" s="186"/>
      <c r="H60" s="187"/>
      <c r="I60" s="449">
        <f>I59*20.11%</f>
        <v>8859.0320866149996</v>
      </c>
      <c r="J60" s="450"/>
      <c r="K60" s="449">
        <f>K59*20.11%</f>
        <v>8742.4752036516675</v>
      </c>
      <c r="L60" s="450"/>
      <c r="M60" s="449">
        <f t="shared" ref="M60" si="14">M59*20.11%</f>
        <v>10508.354393541666</v>
      </c>
      <c r="N60" s="450"/>
      <c r="O60" s="449">
        <f t="shared" ref="O60" si="15">O59*20.11%</f>
        <v>13103.064156601667</v>
      </c>
      <c r="P60" s="450"/>
      <c r="Q60" s="449">
        <f t="shared" ref="Q60" si="16">Q59*20.11%</f>
        <v>9374.0239083450015</v>
      </c>
      <c r="R60" s="450"/>
      <c r="S60" s="449">
        <f t="shared" ref="S60" si="17">S59*20.11%</f>
        <v>9374.0239083450015</v>
      </c>
      <c r="T60" s="450"/>
      <c r="U60" s="449">
        <f t="shared" ref="U60" si="18">U59*20.11%</f>
        <v>9374.0239083450015</v>
      </c>
      <c r="V60" s="450"/>
      <c r="W60" s="449">
        <f t="shared" ref="W60" si="19">W59*20.11%</f>
        <v>2309.7571765000002</v>
      </c>
      <c r="X60" s="450"/>
      <c r="Y60" s="449">
        <f t="shared" ref="Y60" si="20">Y59*20.11%</f>
        <v>2309.7571765000002</v>
      </c>
      <c r="Z60" s="450"/>
      <c r="AA60" s="449">
        <f t="shared" ref="AA60" si="21">AA59*20.11%</f>
        <v>1094.6060827399999</v>
      </c>
      <c r="AB60" s="450"/>
      <c r="AC60" s="449">
        <f>AC59*20.11%</f>
        <v>1886.0150227399999</v>
      </c>
      <c r="AD60" s="450"/>
      <c r="AE60" s="449">
        <f>AE59*20.11%</f>
        <v>645.74818800000003</v>
      </c>
      <c r="AF60" s="451"/>
      <c r="AG60" s="451"/>
      <c r="AH60" s="450"/>
      <c r="AI60" s="449">
        <f>AI59*20.11%</f>
        <v>77580.881211925021</v>
      </c>
      <c r="AJ60" s="450"/>
      <c r="AK60" s="243"/>
    </row>
    <row r="61" spans="1:37" ht="17.25" thickTop="1" thickBot="1">
      <c r="A61" s="185" t="s">
        <v>551</v>
      </c>
      <c r="B61" s="186"/>
      <c r="C61" s="186"/>
      <c r="D61" s="186"/>
      <c r="E61" s="186"/>
      <c r="F61" s="186"/>
      <c r="G61" s="186"/>
      <c r="H61" s="187"/>
      <c r="I61" s="449">
        <f>I59*1.65%</f>
        <v>726.87234922499999</v>
      </c>
      <c r="J61" s="450"/>
      <c r="K61" s="449">
        <f t="shared" ref="K61" si="22">K59*1.65%</f>
        <v>717.30900477500006</v>
      </c>
      <c r="L61" s="450"/>
      <c r="M61" s="449">
        <f t="shared" ref="M61" si="23">M59*1.65%</f>
        <v>862.19715312499989</v>
      </c>
      <c r="N61" s="450"/>
      <c r="O61" s="449">
        <f t="shared" ref="O61" si="24">O59*1.65%</f>
        <v>1075.089799025</v>
      </c>
      <c r="P61" s="450"/>
      <c r="Q61" s="449">
        <f t="shared" ref="Q61" si="25">Q59*1.65%</f>
        <v>769.12677517500015</v>
      </c>
      <c r="R61" s="450"/>
      <c r="S61" s="449">
        <f t="shared" ref="S61" si="26">S59*1.65%</f>
        <v>769.12677517500015</v>
      </c>
      <c r="T61" s="450"/>
      <c r="U61" s="449">
        <f t="shared" ref="U61" si="27">U59*1.65%</f>
        <v>769.12677517500015</v>
      </c>
      <c r="V61" s="450"/>
      <c r="W61" s="449">
        <f t="shared" ref="W61" si="28">W59*1.65%</f>
        <v>189.51264750000004</v>
      </c>
      <c r="X61" s="450"/>
      <c r="Y61" s="449">
        <f t="shared" ref="Y61" si="29">Y59*1.65%</f>
        <v>189.51264750000004</v>
      </c>
      <c r="Z61" s="450"/>
      <c r="AA61" s="449">
        <f t="shared" ref="AA61" si="30">AA59*1.65%</f>
        <v>89.811041099999997</v>
      </c>
      <c r="AB61" s="450"/>
      <c r="AC61" s="449">
        <f>AC59*1.65%</f>
        <v>154.74514109999998</v>
      </c>
      <c r="AD61" s="450"/>
      <c r="AE61" s="449">
        <f>AE59*1.65%</f>
        <v>52.982820000000004</v>
      </c>
      <c r="AF61" s="451"/>
      <c r="AG61" s="451"/>
      <c r="AH61" s="450"/>
      <c r="AI61" s="449">
        <f>AI59*1.65%</f>
        <v>6365.4129288750019</v>
      </c>
      <c r="AJ61" s="450"/>
      <c r="AK61" s="243"/>
    </row>
    <row r="62" spans="1:37" ht="17.25" thickTop="1" thickBot="1">
      <c r="A62" s="185" t="s">
        <v>550</v>
      </c>
      <c r="B62" s="186"/>
      <c r="C62" s="186"/>
      <c r="D62" s="186"/>
      <c r="E62" s="186"/>
      <c r="F62" s="186"/>
      <c r="G62" s="186"/>
      <c r="H62" s="187"/>
      <c r="I62" s="449">
        <f>I59+I60+I61</f>
        <v>53638.774085839999</v>
      </c>
      <c r="J62" s="450"/>
      <c r="K62" s="449">
        <f t="shared" ref="K62" si="31">K59+K60+K61</f>
        <v>52933.057225093333</v>
      </c>
      <c r="L62" s="450"/>
      <c r="M62" s="449">
        <f t="shared" ref="M62" si="32">M59+M60+M61</f>
        <v>63624.924463333329</v>
      </c>
      <c r="N62" s="450"/>
      <c r="O62" s="449">
        <f t="shared" ref="O62" si="33">O59+O60+O61</f>
        <v>79335.111472293327</v>
      </c>
      <c r="P62" s="450"/>
      <c r="Q62" s="449">
        <f t="shared" ref="Q62" si="34">Q59+Q60+Q61</f>
        <v>56756.894633520002</v>
      </c>
      <c r="R62" s="450"/>
      <c r="S62" s="449">
        <f t="shared" ref="S62" si="35">S59+S60+S61</f>
        <v>56756.894633520002</v>
      </c>
      <c r="T62" s="450"/>
      <c r="U62" s="449">
        <f t="shared" ref="U62" si="36">U59+U60+U61</f>
        <v>56756.894633520002</v>
      </c>
      <c r="V62" s="450"/>
      <c r="W62" s="449">
        <f t="shared" ref="W62" si="37">W59+W60+W61</f>
        <v>13984.884824000001</v>
      </c>
      <c r="X62" s="450"/>
      <c r="Y62" s="449">
        <f t="shared" ref="Y62" si="38">Y59+Y60+Y61</f>
        <v>13984.884824000001</v>
      </c>
      <c r="Z62" s="450"/>
      <c r="AA62" s="449">
        <f t="shared" ref="AA62" si="39">AA59+AA60+AA61</f>
        <v>6627.5105238399992</v>
      </c>
      <c r="AB62" s="450"/>
      <c r="AC62" s="449">
        <f>AC59+AC60+AC61</f>
        <v>11419.25356384</v>
      </c>
      <c r="AD62" s="450"/>
      <c r="AE62" s="449">
        <f>AE59+AE60+AE61</f>
        <v>3909.8110080000001</v>
      </c>
      <c r="AF62" s="451"/>
      <c r="AG62" s="451"/>
      <c r="AH62" s="450"/>
      <c r="AI62" s="449">
        <f>AI59+AI60+AI61</f>
        <v>469728.89589080011</v>
      </c>
      <c r="AJ62" s="450"/>
      <c r="AK62" s="243"/>
    </row>
    <row r="63" spans="1:37" ht="17.25" thickTop="1" thickBot="1">
      <c r="A63" s="185" t="s">
        <v>552</v>
      </c>
      <c r="B63" s="186"/>
      <c r="C63" s="186"/>
      <c r="D63" s="186"/>
      <c r="E63" s="186"/>
      <c r="F63" s="186"/>
      <c r="G63" s="186"/>
      <c r="H63" s="187"/>
      <c r="I63" s="449">
        <f>I59*3%</f>
        <v>1321.5860895000001</v>
      </c>
      <c r="J63" s="450"/>
      <c r="K63" s="449">
        <f t="shared" ref="K63" si="40">K59*3%</f>
        <v>1304.1981905</v>
      </c>
      <c r="L63" s="450"/>
      <c r="M63" s="449">
        <f t="shared" ref="M63" si="41">M59*3%</f>
        <v>1567.6311874999997</v>
      </c>
      <c r="N63" s="450"/>
      <c r="O63" s="449">
        <f t="shared" ref="O63" si="42">O59*3%</f>
        <v>1954.7087254999999</v>
      </c>
      <c r="P63" s="450"/>
      <c r="Q63" s="449">
        <f t="shared" ref="Q63" si="43">Q59*3%</f>
        <v>1398.4123185000001</v>
      </c>
      <c r="R63" s="450"/>
      <c r="S63" s="449">
        <f t="shared" ref="S63" si="44">S59*3%</f>
        <v>1398.4123185000001</v>
      </c>
      <c r="T63" s="450"/>
      <c r="U63" s="449">
        <f t="shared" ref="U63" si="45">U59*3%</f>
        <v>1398.4123185000001</v>
      </c>
      <c r="V63" s="450"/>
      <c r="W63" s="449">
        <f t="shared" ref="W63" si="46">W59*3%</f>
        <v>344.56845000000004</v>
      </c>
      <c r="X63" s="450"/>
      <c r="Y63" s="449">
        <f t="shared" ref="Y63" si="47">Y59*3%</f>
        <v>344.56845000000004</v>
      </c>
      <c r="Z63" s="450"/>
      <c r="AA63" s="449">
        <f t="shared" ref="AA63" si="48">AA59*3%</f>
        <v>163.29280199999999</v>
      </c>
      <c r="AB63" s="450"/>
      <c r="AC63" s="449">
        <f>AC59*3%</f>
        <v>281.35480199999995</v>
      </c>
      <c r="AD63" s="450"/>
      <c r="AE63" s="449">
        <f>AE59*3%</f>
        <v>96.332399999999993</v>
      </c>
      <c r="AF63" s="451"/>
      <c r="AG63" s="451"/>
      <c r="AH63" s="450"/>
      <c r="AI63" s="449">
        <f>AI59*3%</f>
        <v>11573.478052500002</v>
      </c>
      <c r="AJ63" s="450"/>
      <c r="AK63" s="243"/>
    </row>
    <row r="64" spans="1:37" ht="17.25" thickTop="1" thickBot="1">
      <c r="A64" s="308" t="s">
        <v>553</v>
      </c>
      <c r="B64" s="309"/>
      <c r="C64" s="309"/>
      <c r="D64" s="309"/>
      <c r="E64" s="309"/>
      <c r="F64" s="309"/>
      <c r="G64" s="309"/>
      <c r="H64" s="310"/>
      <c r="I64" s="453">
        <f>I62+I63</f>
        <v>54960.36017534</v>
      </c>
      <c r="J64" s="455"/>
      <c r="K64" s="453">
        <f t="shared" ref="K64" si="49">K62+K63</f>
        <v>54237.255415593332</v>
      </c>
      <c r="L64" s="455"/>
      <c r="M64" s="453">
        <f t="shared" ref="M64" si="50">M62+M63</f>
        <v>65192.555650833332</v>
      </c>
      <c r="N64" s="455"/>
      <c r="O64" s="453">
        <f t="shared" ref="O64" si="51">O62+O63</f>
        <v>81289.82019779332</v>
      </c>
      <c r="P64" s="455"/>
      <c r="Q64" s="453">
        <f t="shared" ref="Q64" si="52">Q62+Q63</f>
        <v>58155.306952020001</v>
      </c>
      <c r="R64" s="455"/>
      <c r="S64" s="453">
        <f t="shared" ref="S64" si="53">S62+S63</f>
        <v>58155.306952020001</v>
      </c>
      <c r="T64" s="455"/>
      <c r="U64" s="453">
        <f t="shared" ref="U64" si="54">U62+U63</f>
        <v>58155.306952020001</v>
      </c>
      <c r="V64" s="455"/>
      <c r="W64" s="453">
        <f t="shared" ref="W64" si="55">W62+W63</f>
        <v>14329.453274000001</v>
      </c>
      <c r="X64" s="455"/>
      <c r="Y64" s="453">
        <f t="shared" ref="Y64" si="56">Y62+Y63</f>
        <v>14329.453274000001</v>
      </c>
      <c r="Z64" s="455"/>
      <c r="AA64" s="453">
        <f t="shared" ref="AA64" si="57">AA62+AA63</f>
        <v>6790.8033258399992</v>
      </c>
      <c r="AB64" s="455"/>
      <c r="AC64" s="453">
        <f>AC62+AC63</f>
        <v>11700.60836584</v>
      </c>
      <c r="AD64" s="455"/>
      <c r="AE64" s="453">
        <f>AE62+AE63</f>
        <v>4006.1434079999999</v>
      </c>
      <c r="AF64" s="454"/>
      <c r="AG64" s="454"/>
      <c r="AH64" s="455"/>
      <c r="AI64" s="453">
        <f>AI62+AI63</f>
        <v>481302.3739433001</v>
      </c>
      <c r="AJ64" s="455"/>
      <c r="AK64" s="243"/>
    </row>
    <row r="65" spans="1:37" ht="17.25" thickTop="1" thickBot="1">
      <c r="A65" s="308" t="s">
        <v>554</v>
      </c>
      <c r="B65" s="309"/>
      <c r="C65" s="309"/>
      <c r="D65" s="309"/>
      <c r="E65" s="309"/>
      <c r="F65" s="309"/>
      <c r="G65" s="309"/>
      <c r="H65" s="310"/>
      <c r="I65" s="453">
        <f>I64-I66</f>
        <v>52841.224013398329</v>
      </c>
      <c r="J65" s="455"/>
      <c r="K65" s="453">
        <f t="shared" ref="K65" si="58">K64-K66</f>
        <v>52118.119253651661</v>
      </c>
      <c r="L65" s="455"/>
      <c r="M65" s="453">
        <f t="shared" ref="M65" si="59">M64-M66</f>
        <v>63073.419488891661</v>
      </c>
      <c r="N65" s="455"/>
      <c r="O65" s="453">
        <f t="shared" ref="O65" si="60">O64-O66</f>
        <v>79170.684035851649</v>
      </c>
      <c r="P65" s="455"/>
      <c r="Q65" s="453">
        <f t="shared" ref="Q65" si="61">Q64-Q66</f>
        <v>56036.170790078329</v>
      </c>
      <c r="R65" s="455"/>
      <c r="S65" s="453">
        <f t="shared" ref="S65" si="62">S64-S66</f>
        <v>56036.170790078329</v>
      </c>
      <c r="T65" s="455"/>
      <c r="U65" s="453">
        <f t="shared" ref="U65" si="63">U64-U66</f>
        <v>56036.170790078329</v>
      </c>
      <c r="V65" s="455"/>
      <c r="W65" s="453">
        <f t="shared" ref="W65" si="64">W64-W66</f>
        <v>12210.31711205833</v>
      </c>
      <c r="X65" s="455"/>
      <c r="Y65" s="453">
        <f t="shared" ref="Y65" si="65">Y64-Y66</f>
        <v>12210.31711205833</v>
      </c>
      <c r="Z65" s="455"/>
      <c r="AA65" s="453">
        <f t="shared" ref="AA65" si="66">AA64-AA66</f>
        <v>4671.667163898328</v>
      </c>
      <c r="AB65" s="455"/>
      <c r="AC65" s="453">
        <f>AC64-AC66</f>
        <v>9581.4722038983291</v>
      </c>
      <c r="AD65" s="455"/>
      <c r="AE65" s="453">
        <f>AE64-AE66</f>
        <v>1887.0072460583287</v>
      </c>
      <c r="AF65" s="454"/>
      <c r="AG65" s="454"/>
      <c r="AH65" s="455"/>
      <c r="AI65" s="453">
        <f>SUM(I65:AH65)</f>
        <v>455872.74</v>
      </c>
      <c r="AJ65" s="455"/>
      <c r="AK65" s="243"/>
    </row>
    <row r="66" spans="1:37" ht="17.25" thickTop="1" thickBot="1">
      <c r="A66" s="308" t="s">
        <v>555</v>
      </c>
      <c r="B66" s="309"/>
      <c r="C66" s="309"/>
      <c r="D66" s="309"/>
      <c r="E66" s="309"/>
      <c r="F66" s="309"/>
      <c r="G66" s="309"/>
      <c r="H66" s="310"/>
      <c r="I66" s="453">
        <f>'ORÇ. FUMEFI'!H183/12</f>
        <v>2119.1361619416712</v>
      </c>
      <c r="J66" s="455"/>
      <c r="K66" s="453">
        <f>I66</f>
        <v>2119.1361619416712</v>
      </c>
      <c r="L66" s="455"/>
      <c r="M66" s="453">
        <f t="shared" ref="M66" si="67">K66</f>
        <v>2119.1361619416712</v>
      </c>
      <c r="N66" s="455"/>
      <c r="O66" s="453">
        <f t="shared" ref="O66" si="68">M66</f>
        <v>2119.1361619416712</v>
      </c>
      <c r="P66" s="455"/>
      <c r="Q66" s="453">
        <f t="shared" ref="Q66" si="69">O66</f>
        <v>2119.1361619416712</v>
      </c>
      <c r="R66" s="455"/>
      <c r="S66" s="453">
        <f t="shared" ref="S66" si="70">Q66</f>
        <v>2119.1361619416712</v>
      </c>
      <c r="T66" s="455"/>
      <c r="U66" s="453">
        <f t="shared" ref="U66" si="71">S66</f>
        <v>2119.1361619416712</v>
      </c>
      <c r="V66" s="455"/>
      <c r="W66" s="453">
        <f t="shared" ref="W66" si="72">U66</f>
        <v>2119.1361619416712</v>
      </c>
      <c r="X66" s="455"/>
      <c r="Y66" s="453">
        <f t="shared" ref="Y66" si="73">W66</f>
        <v>2119.1361619416712</v>
      </c>
      <c r="Z66" s="455"/>
      <c r="AA66" s="453">
        <f>Y66</f>
        <v>2119.1361619416712</v>
      </c>
      <c r="AB66" s="455"/>
      <c r="AC66" s="453">
        <f t="shared" ref="AC66" si="74">AA66</f>
        <v>2119.1361619416712</v>
      </c>
      <c r="AD66" s="455"/>
      <c r="AE66" s="473">
        <f>AC66</f>
        <v>2119.1361619416712</v>
      </c>
      <c r="AF66" s="474"/>
      <c r="AG66" s="474"/>
      <c r="AH66" s="475"/>
      <c r="AI66" s="473">
        <f>AI64-AI65</f>
        <v>25429.633943300112</v>
      </c>
      <c r="AJ66" s="455"/>
      <c r="AK66" s="243"/>
    </row>
    <row r="67" spans="1:37" ht="15.75" thickTop="1">
      <c r="I67" s="468"/>
      <c r="J67" s="472"/>
      <c r="K67" s="191"/>
      <c r="L67" s="237"/>
      <c r="M67" s="471"/>
      <c r="N67" s="471"/>
      <c r="O67" s="471"/>
      <c r="P67" s="471"/>
      <c r="Q67" s="191"/>
      <c r="S67" s="191"/>
      <c r="U67" s="191"/>
      <c r="W67" s="191"/>
      <c r="Y67" s="191"/>
      <c r="AC67" s="237"/>
      <c r="AD67" s="471"/>
      <c r="AE67" s="471"/>
      <c r="AF67" s="471"/>
      <c r="AG67" s="471"/>
      <c r="AH67" s="471"/>
      <c r="AI67" s="471"/>
    </row>
    <row r="68" spans="1:37">
      <c r="I68" s="217"/>
      <c r="J68" s="216"/>
      <c r="K68" s="191"/>
      <c r="L68" s="236"/>
      <c r="M68" s="238"/>
      <c r="N68" s="238"/>
      <c r="O68" s="238"/>
      <c r="P68" s="238"/>
      <c r="Q68" s="191"/>
      <c r="S68" s="191"/>
      <c r="U68" s="191"/>
      <c r="W68" s="191"/>
      <c r="Y68" s="191"/>
      <c r="AC68" s="236"/>
      <c r="AD68" s="238"/>
      <c r="AE68" s="238"/>
      <c r="AF68" s="238"/>
      <c r="AG68" s="238"/>
      <c r="AH68" s="238"/>
      <c r="AI68" s="238"/>
    </row>
    <row r="69" spans="1:37">
      <c r="I69" s="217"/>
      <c r="J69" s="216"/>
      <c r="K69" s="191"/>
      <c r="L69" s="236"/>
      <c r="M69" s="238"/>
      <c r="N69" s="238"/>
      <c r="O69" s="238"/>
      <c r="P69" s="238"/>
      <c r="Q69" s="191"/>
      <c r="S69" s="191"/>
      <c r="U69" s="191"/>
      <c r="W69" s="191"/>
      <c r="Y69" s="191"/>
      <c r="AC69" s="236"/>
      <c r="AD69" s="238"/>
      <c r="AE69" s="238"/>
      <c r="AF69" s="238"/>
      <c r="AG69" s="238"/>
      <c r="AH69" s="238"/>
      <c r="AI69" s="238"/>
    </row>
    <row r="70" spans="1:37">
      <c r="I70" s="217"/>
      <c r="J70" s="216"/>
      <c r="K70" s="191"/>
      <c r="L70" s="236"/>
      <c r="M70" s="238"/>
      <c r="N70" s="238"/>
      <c r="O70" s="238"/>
      <c r="P70" s="238"/>
      <c r="Q70" s="191"/>
      <c r="S70" s="191"/>
      <c r="U70" s="191"/>
      <c r="W70" s="191"/>
      <c r="Y70" s="191"/>
      <c r="AC70" s="236"/>
      <c r="AD70" s="238"/>
      <c r="AE70" s="238"/>
      <c r="AF70" s="238"/>
      <c r="AG70" s="238"/>
      <c r="AH70" s="238"/>
      <c r="AI70" s="238"/>
    </row>
    <row r="71" spans="1:37">
      <c r="I71" s="217"/>
      <c r="J71" s="216"/>
      <c r="K71" s="191"/>
      <c r="L71" s="236"/>
      <c r="M71" s="238"/>
      <c r="N71" s="238"/>
      <c r="O71" s="238"/>
      <c r="P71" s="238"/>
      <c r="Q71" s="191"/>
      <c r="S71" s="191"/>
      <c r="U71" s="191"/>
      <c r="W71" s="191"/>
      <c r="Y71" s="191"/>
      <c r="AC71" s="236"/>
      <c r="AD71" s="238"/>
      <c r="AE71" s="238"/>
      <c r="AF71" s="238"/>
      <c r="AG71" s="238"/>
      <c r="AH71" s="238"/>
      <c r="AI71" s="238"/>
    </row>
    <row r="72" spans="1:37">
      <c r="L72" s="236"/>
      <c r="M72" s="469"/>
      <c r="N72" s="469"/>
      <c r="O72" s="469"/>
      <c r="P72" s="469"/>
      <c r="W72" s="191"/>
      <c r="Y72" s="191"/>
      <c r="AC72" s="236"/>
      <c r="AD72" s="469"/>
      <c r="AE72" s="469"/>
      <c r="AF72" s="469"/>
      <c r="AG72" s="469"/>
      <c r="AH72" s="469"/>
      <c r="AI72" s="469"/>
    </row>
    <row r="73" spans="1:37" ht="15.75" thickBot="1">
      <c r="A73" s="178"/>
      <c r="B73" s="181"/>
      <c r="C73" s="181"/>
      <c r="D73" s="181"/>
      <c r="E73" s="181"/>
      <c r="F73" s="181"/>
      <c r="G73" s="181"/>
      <c r="K73" s="191"/>
      <c r="L73" s="236"/>
      <c r="M73" s="469"/>
      <c r="N73" s="469"/>
      <c r="O73" s="469"/>
      <c r="P73" s="469"/>
      <c r="U73" s="246"/>
      <c r="V73" s="183"/>
      <c r="W73" s="183"/>
      <c r="X73" s="183"/>
      <c r="Y73" s="183"/>
      <c r="Z73" s="183"/>
      <c r="AA73" s="183"/>
      <c r="AC73" s="236"/>
      <c r="AD73" s="469"/>
      <c r="AE73" s="469"/>
      <c r="AF73" s="469"/>
      <c r="AG73" s="469"/>
      <c r="AH73" s="469"/>
      <c r="AI73" s="469"/>
      <c r="AJ73" s="192"/>
    </row>
    <row r="74" spans="1:37" ht="15.75" thickTop="1">
      <c r="B74" s="470" t="s">
        <v>598</v>
      </c>
      <c r="C74" s="470"/>
      <c r="D74" s="470"/>
      <c r="E74" s="470"/>
      <c r="F74" s="470"/>
      <c r="G74" s="470"/>
      <c r="H74" s="285"/>
      <c r="I74" s="285"/>
      <c r="J74" s="285"/>
      <c r="K74" s="286"/>
      <c r="L74" s="287"/>
      <c r="M74" s="471" t="s">
        <v>622</v>
      </c>
      <c r="N74" s="470"/>
      <c r="O74" s="470"/>
      <c r="P74" s="470"/>
      <c r="Q74" s="470"/>
      <c r="R74" s="470"/>
      <c r="S74" s="285"/>
      <c r="T74" s="285"/>
      <c r="U74" s="285"/>
      <c r="V74" s="471" t="s">
        <v>622</v>
      </c>
      <c r="W74" s="470"/>
      <c r="X74" s="470"/>
      <c r="Y74" s="470"/>
      <c r="Z74" s="470"/>
      <c r="AA74" s="470"/>
      <c r="AC74" s="236"/>
      <c r="AD74" s="469"/>
      <c r="AE74" s="469"/>
      <c r="AF74" s="469"/>
      <c r="AG74" s="469"/>
      <c r="AH74" s="469"/>
      <c r="AI74" s="469"/>
      <c r="AJ74" s="192"/>
    </row>
    <row r="75" spans="1:37">
      <c r="A75" s="178"/>
      <c r="B75" s="467" t="s">
        <v>597</v>
      </c>
      <c r="C75" s="467"/>
      <c r="D75" s="467"/>
      <c r="E75" s="467"/>
      <c r="F75" s="467"/>
      <c r="G75" s="467"/>
      <c r="H75" s="285"/>
      <c r="I75" s="467"/>
      <c r="J75" s="467"/>
      <c r="K75" s="285"/>
      <c r="L75" s="285"/>
      <c r="M75" s="468" t="s">
        <v>623</v>
      </c>
      <c r="N75" s="467"/>
      <c r="O75" s="467"/>
      <c r="P75" s="467"/>
      <c r="Q75" s="467"/>
      <c r="R75" s="467"/>
      <c r="S75" s="285"/>
      <c r="T75" s="285"/>
      <c r="U75" s="289"/>
      <c r="V75" s="468" t="s">
        <v>623</v>
      </c>
      <c r="W75" s="467"/>
      <c r="X75" s="467"/>
      <c r="Y75" s="467"/>
      <c r="Z75" s="467"/>
      <c r="AA75" s="467"/>
      <c r="AD75" s="193"/>
      <c r="AE75" s="193"/>
      <c r="AF75" s="193"/>
      <c r="AG75" s="193"/>
      <c r="AH75" s="193"/>
      <c r="AI75" s="193"/>
      <c r="AJ75" s="193"/>
    </row>
  </sheetData>
  <mergeCells count="761">
    <mergeCell ref="M74:R74"/>
    <mergeCell ref="M75:R75"/>
    <mergeCell ref="A10:A14"/>
    <mergeCell ref="AE13:AH14"/>
    <mergeCell ref="AC13:AD14"/>
    <mergeCell ref="AA13:AB14"/>
    <mergeCell ref="Y13:Z14"/>
    <mergeCell ref="W13:X14"/>
    <mergeCell ref="U13:V14"/>
    <mergeCell ref="S13:T14"/>
    <mergeCell ref="Q13:R14"/>
    <mergeCell ref="U66:V66"/>
    <mergeCell ref="W66:X66"/>
    <mergeCell ref="Y66:Z66"/>
    <mergeCell ref="AA66:AB66"/>
    <mergeCell ref="AC66:AD66"/>
    <mergeCell ref="Y65:Z65"/>
    <mergeCell ref="AA65:AB65"/>
    <mergeCell ref="AC65:AD65"/>
    <mergeCell ref="AE65:AH65"/>
    <mergeCell ref="K60:L60"/>
    <mergeCell ref="M60:N60"/>
    <mergeCell ref="O60:P60"/>
    <mergeCell ref="Q60:R60"/>
    <mergeCell ref="AI63:AJ63"/>
    <mergeCell ref="AI64:AJ64"/>
    <mergeCell ref="Q59:R59"/>
    <mergeCell ref="O59:P59"/>
    <mergeCell ref="M59:N59"/>
    <mergeCell ref="K59:L59"/>
    <mergeCell ref="B75:G75"/>
    <mergeCell ref="I75:J75"/>
    <mergeCell ref="V75:AA75"/>
    <mergeCell ref="M72:P72"/>
    <mergeCell ref="AD72:AI72"/>
    <mergeCell ref="M73:P73"/>
    <mergeCell ref="AD73:AI73"/>
    <mergeCell ref="B74:G74"/>
    <mergeCell ref="V74:AA74"/>
    <mergeCell ref="AD74:AI74"/>
    <mergeCell ref="I67:J67"/>
    <mergeCell ref="M67:P67"/>
    <mergeCell ref="AD67:AI67"/>
    <mergeCell ref="AI61:AJ61"/>
    <mergeCell ref="AI62:AJ62"/>
    <mergeCell ref="AE66:AH66"/>
    <mergeCell ref="AI66:AJ66"/>
    <mergeCell ref="S66:T66"/>
    <mergeCell ref="AI65:AJ65"/>
    <mergeCell ref="I66:J66"/>
    <mergeCell ref="K66:L66"/>
    <mergeCell ref="M66:N66"/>
    <mergeCell ref="O66:P66"/>
    <mergeCell ref="Q66:R66"/>
    <mergeCell ref="AE60:AH60"/>
    <mergeCell ref="AI60:AJ60"/>
    <mergeCell ref="I65:J65"/>
    <mergeCell ref="K65:L65"/>
    <mergeCell ref="M65:N65"/>
    <mergeCell ref="O65:P65"/>
    <mergeCell ref="Q65:R65"/>
    <mergeCell ref="S65:T65"/>
    <mergeCell ref="U65:V65"/>
    <mergeCell ref="W65:X65"/>
    <mergeCell ref="S60:T60"/>
    <mergeCell ref="U60:V60"/>
    <mergeCell ref="W60:X60"/>
    <mergeCell ref="Y60:Z60"/>
    <mergeCell ref="AA60:AB60"/>
    <mergeCell ref="AC60:AD60"/>
    <mergeCell ref="AC64:AD64"/>
    <mergeCell ref="I60:J60"/>
    <mergeCell ref="AE59:AH59"/>
    <mergeCell ref="AI59:AJ59"/>
    <mergeCell ref="AE57:AH57"/>
    <mergeCell ref="AA54:AB54"/>
    <mergeCell ref="AC54:AD54"/>
    <mergeCell ref="AE54:AH54"/>
    <mergeCell ref="AE56:AH56"/>
    <mergeCell ref="AE58:AH58"/>
    <mergeCell ref="AC55:AD55"/>
    <mergeCell ref="AI53:AJ55"/>
    <mergeCell ref="AI56:AJ58"/>
    <mergeCell ref="AA56:AB56"/>
    <mergeCell ref="AC56:AD56"/>
    <mergeCell ref="AA57:AB57"/>
    <mergeCell ref="AA59:AB59"/>
    <mergeCell ref="A56:A58"/>
    <mergeCell ref="B56:F58"/>
    <mergeCell ref="G56:H56"/>
    <mergeCell ref="I56:J56"/>
    <mergeCell ref="K56:L56"/>
    <mergeCell ref="M56:N56"/>
    <mergeCell ref="O56:P56"/>
    <mergeCell ref="Q56:R56"/>
    <mergeCell ref="AC59:AD59"/>
    <mergeCell ref="I59:J59"/>
    <mergeCell ref="S59:T59"/>
    <mergeCell ref="U59:V59"/>
    <mergeCell ref="W59:X59"/>
    <mergeCell ref="Y59:Z59"/>
    <mergeCell ref="G57:H57"/>
    <mergeCell ref="I57:J57"/>
    <mergeCell ref="K57:L57"/>
    <mergeCell ref="M57:N57"/>
    <mergeCell ref="O57:P57"/>
    <mergeCell ref="Q57:R57"/>
    <mergeCell ref="S57:T57"/>
    <mergeCell ref="U57:V57"/>
    <mergeCell ref="S56:T56"/>
    <mergeCell ref="U56:V56"/>
    <mergeCell ref="G55:H55"/>
    <mergeCell ref="I55:J55"/>
    <mergeCell ref="K55:L55"/>
    <mergeCell ref="M55:N55"/>
    <mergeCell ref="O55:P55"/>
    <mergeCell ref="O58:P58"/>
    <mergeCell ref="AC58:AD58"/>
    <mergeCell ref="AA58:AB58"/>
    <mergeCell ref="AC57:AD57"/>
    <mergeCell ref="G58:H58"/>
    <mergeCell ref="I58:J58"/>
    <mergeCell ref="K58:L58"/>
    <mergeCell ref="M58:N58"/>
    <mergeCell ref="Q58:R58"/>
    <mergeCell ref="S58:T58"/>
    <mergeCell ref="U58:V58"/>
    <mergeCell ref="W58:X58"/>
    <mergeCell ref="Y58:Z58"/>
    <mergeCell ref="W56:X56"/>
    <mergeCell ref="Y56:Z56"/>
    <mergeCell ref="W57:X57"/>
    <mergeCell ref="Y57:Z57"/>
    <mergeCell ref="G54:H54"/>
    <mergeCell ref="I54:J54"/>
    <mergeCell ref="K54:L54"/>
    <mergeCell ref="M54:N54"/>
    <mergeCell ref="O54:P54"/>
    <mergeCell ref="Q54:R54"/>
    <mergeCell ref="S54:T54"/>
    <mergeCell ref="U54:V54"/>
    <mergeCell ref="S53:T53"/>
    <mergeCell ref="U53:V53"/>
    <mergeCell ref="W53:X53"/>
    <mergeCell ref="Y53:Z53"/>
    <mergeCell ref="AA53:AB53"/>
    <mergeCell ref="AC53:AD53"/>
    <mergeCell ref="AE55:AH55"/>
    <mergeCell ref="Q55:R55"/>
    <mergeCell ref="S55:T55"/>
    <mergeCell ref="U55:V55"/>
    <mergeCell ref="W55:X55"/>
    <mergeCell ref="Y55:Z55"/>
    <mergeCell ref="AA55:AB55"/>
    <mergeCell ref="W54:X54"/>
    <mergeCell ref="Y54:Z54"/>
    <mergeCell ref="AE64:AH64"/>
    <mergeCell ref="A53:A55"/>
    <mergeCell ref="B53:F55"/>
    <mergeCell ref="G53:H53"/>
    <mergeCell ref="I53:J53"/>
    <mergeCell ref="K53:L53"/>
    <mergeCell ref="M53:N53"/>
    <mergeCell ref="O53:P53"/>
    <mergeCell ref="Q53:R53"/>
    <mergeCell ref="Q64:R64"/>
    <mergeCell ref="S64:T64"/>
    <mergeCell ref="U64:V64"/>
    <mergeCell ref="W64:X64"/>
    <mergeCell ref="Y64:Z64"/>
    <mergeCell ref="AA64:AB64"/>
    <mergeCell ref="W63:X63"/>
    <mergeCell ref="Y63:Z63"/>
    <mergeCell ref="AA63:AB63"/>
    <mergeCell ref="AC63:AD63"/>
    <mergeCell ref="AE63:AH63"/>
    <mergeCell ref="I64:J64"/>
    <mergeCell ref="K64:L64"/>
    <mergeCell ref="M64:N64"/>
    <mergeCell ref="O64:P64"/>
    <mergeCell ref="I63:J63"/>
    <mergeCell ref="K63:L63"/>
    <mergeCell ref="M63:N63"/>
    <mergeCell ref="O63:P63"/>
    <mergeCell ref="Q63:R63"/>
    <mergeCell ref="S63:T63"/>
    <mergeCell ref="U63:V63"/>
    <mergeCell ref="S62:T62"/>
    <mergeCell ref="U62:V62"/>
    <mergeCell ref="AE51:AH51"/>
    <mergeCell ref="AC61:AD61"/>
    <mergeCell ref="AE61:AH61"/>
    <mergeCell ref="I62:J62"/>
    <mergeCell ref="K62:L62"/>
    <mergeCell ref="M62:N62"/>
    <mergeCell ref="O62:P62"/>
    <mergeCell ref="Q62:R62"/>
    <mergeCell ref="Q61:R61"/>
    <mergeCell ref="S61:T61"/>
    <mergeCell ref="U61:V61"/>
    <mergeCell ref="W61:X61"/>
    <mergeCell ref="Y61:Z61"/>
    <mergeCell ref="AA61:AB61"/>
    <mergeCell ref="I61:J61"/>
    <mergeCell ref="K61:L61"/>
    <mergeCell ref="M61:N61"/>
    <mergeCell ref="O61:P61"/>
    <mergeCell ref="AE62:AH62"/>
    <mergeCell ref="W62:X62"/>
    <mergeCell ref="Y62:Z62"/>
    <mergeCell ref="AA62:AB62"/>
    <mergeCell ref="AC62:AD62"/>
    <mergeCell ref="AE53:AH53"/>
    <mergeCell ref="AE50:AH50"/>
    <mergeCell ref="AI50:AJ52"/>
    <mergeCell ref="G51:H51"/>
    <mergeCell ref="I51:J51"/>
    <mergeCell ref="K51:L51"/>
    <mergeCell ref="M51:N51"/>
    <mergeCell ref="O51:P51"/>
    <mergeCell ref="Q51:R51"/>
    <mergeCell ref="S51:T51"/>
    <mergeCell ref="U51:V51"/>
    <mergeCell ref="S50:T50"/>
    <mergeCell ref="U50:V50"/>
    <mergeCell ref="W50:X50"/>
    <mergeCell ref="Y50:Z50"/>
    <mergeCell ref="AA50:AB50"/>
    <mergeCell ref="AC50:AD50"/>
    <mergeCell ref="AC52:AD52"/>
    <mergeCell ref="AE52:AH52"/>
    <mergeCell ref="Q52:R52"/>
    <mergeCell ref="S52:T52"/>
    <mergeCell ref="U52:V52"/>
    <mergeCell ref="W52:X52"/>
    <mergeCell ref="Y52:Z52"/>
    <mergeCell ref="AA52:AB52"/>
    <mergeCell ref="AC49:AD49"/>
    <mergeCell ref="G49:H49"/>
    <mergeCell ref="I49:J49"/>
    <mergeCell ref="K49:L49"/>
    <mergeCell ref="M49:N49"/>
    <mergeCell ref="O49:P49"/>
    <mergeCell ref="G52:H52"/>
    <mergeCell ref="I52:J52"/>
    <mergeCell ref="K52:L52"/>
    <mergeCell ref="M52:N52"/>
    <mergeCell ref="O52:P52"/>
    <mergeCell ref="W51:X51"/>
    <mergeCell ref="Y51:Z51"/>
    <mergeCell ref="AA51:AB51"/>
    <mergeCell ref="AC51:AD51"/>
    <mergeCell ref="Y49:Z49"/>
    <mergeCell ref="AA49:AB49"/>
    <mergeCell ref="Y48:Z48"/>
    <mergeCell ref="A50:A52"/>
    <mergeCell ref="B50:F52"/>
    <mergeCell ref="G50:H50"/>
    <mergeCell ref="I50:J50"/>
    <mergeCell ref="K50:L50"/>
    <mergeCell ref="M50:N50"/>
    <mergeCell ref="O50:P50"/>
    <mergeCell ref="Q50:R50"/>
    <mergeCell ref="A47:A49"/>
    <mergeCell ref="B47:F49"/>
    <mergeCell ref="G47:H47"/>
    <mergeCell ref="I47:J47"/>
    <mergeCell ref="K47:L47"/>
    <mergeCell ref="M47:N47"/>
    <mergeCell ref="O47:P47"/>
    <mergeCell ref="Q47:R47"/>
    <mergeCell ref="AA48:AB48"/>
    <mergeCell ref="AC48:AD48"/>
    <mergeCell ref="AE48:AH48"/>
    <mergeCell ref="AI47:AJ49"/>
    <mergeCell ref="G48:H48"/>
    <mergeCell ref="I48:J48"/>
    <mergeCell ref="K48:L48"/>
    <mergeCell ref="M48:N48"/>
    <mergeCell ref="O48:P48"/>
    <mergeCell ref="Q48:R48"/>
    <mergeCell ref="S48:T48"/>
    <mergeCell ref="U48:V48"/>
    <mergeCell ref="S47:T47"/>
    <mergeCell ref="U47:V47"/>
    <mergeCell ref="W47:X47"/>
    <mergeCell ref="Y47:Z47"/>
    <mergeCell ref="AA47:AB47"/>
    <mergeCell ref="AC47:AD47"/>
    <mergeCell ref="AE49:AH49"/>
    <mergeCell ref="Q49:R49"/>
    <mergeCell ref="S49:T49"/>
    <mergeCell ref="U49:V49"/>
    <mergeCell ref="W49:X49"/>
    <mergeCell ref="W48:X48"/>
    <mergeCell ref="A44:A46"/>
    <mergeCell ref="B44:F46"/>
    <mergeCell ref="G44:H44"/>
    <mergeCell ref="I44:J44"/>
    <mergeCell ref="K44:L44"/>
    <mergeCell ref="M44:N44"/>
    <mergeCell ref="O44:P44"/>
    <mergeCell ref="Q44:R44"/>
    <mergeCell ref="AE47:AH47"/>
    <mergeCell ref="Y45:Z45"/>
    <mergeCell ref="AA45:AB45"/>
    <mergeCell ref="AC45:AD45"/>
    <mergeCell ref="AE45:AH45"/>
    <mergeCell ref="G46:H46"/>
    <mergeCell ref="I46:J46"/>
    <mergeCell ref="AC46:AD46"/>
    <mergeCell ref="AE46:AH46"/>
    <mergeCell ref="S46:T46"/>
    <mergeCell ref="U46:V46"/>
    <mergeCell ref="W46:X46"/>
    <mergeCell ref="Y46:Z46"/>
    <mergeCell ref="AA46:AB46"/>
    <mergeCell ref="G45:H45"/>
    <mergeCell ref="I45:J45"/>
    <mergeCell ref="K45:L45"/>
    <mergeCell ref="M45:N45"/>
    <mergeCell ref="O45:P45"/>
    <mergeCell ref="Q45:R45"/>
    <mergeCell ref="S45:T45"/>
    <mergeCell ref="U45:V45"/>
    <mergeCell ref="Q46:R46"/>
    <mergeCell ref="K46:L46"/>
    <mergeCell ref="M46:N46"/>
    <mergeCell ref="O46:P46"/>
    <mergeCell ref="W43:X43"/>
    <mergeCell ref="Y43:Z43"/>
    <mergeCell ref="AA43:AB43"/>
    <mergeCell ref="AE44:AH44"/>
    <mergeCell ref="AI44:AJ46"/>
    <mergeCell ref="W44:X44"/>
    <mergeCell ref="Y44:Z44"/>
    <mergeCell ref="AC44:AD44"/>
    <mergeCell ref="W45:X45"/>
    <mergeCell ref="AA44:AB44"/>
    <mergeCell ref="AC43:AD43"/>
    <mergeCell ref="AE43:AH43"/>
    <mergeCell ref="AI41:AJ43"/>
    <mergeCell ref="W41:X41"/>
    <mergeCell ref="Y41:Z41"/>
    <mergeCell ref="AA41:AB41"/>
    <mergeCell ref="AC41:AD41"/>
    <mergeCell ref="W42:X42"/>
    <mergeCell ref="Y42:Z42"/>
    <mergeCell ref="AA42:AB42"/>
    <mergeCell ref="AC42:AD42"/>
    <mergeCell ref="AE42:AH42"/>
    <mergeCell ref="G42:H42"/>
    <mergeCell ref="I42:J42"/>
    <mergeCell ref="K42:L42"/>
    <mergeCell ref="M42:N42"/>
    <mergeCell ref="O42:P42"/>
    <mergeCell ref="Q42:R42"/>
    <mergeCell ref="S42:T42"/>
    <mergeCell ref="U42:V42"/>
    <mergeCell ref="U44:V44"/>
    <mergeCell ref="Q43:R43"/>
    <mergeCell ref="S44:T44"/>
    <mergeCell ref="S43:T43"/>
    <mergeCell ref="U43:V43"/>
    <mergeCell ref="S41:T41"/>
    <mergeCell ref="U41:V41"/>
    <mergeCell ref="G43:H43"/>
    <mergeCell ref="I43:J43"/>
    <mergeCell ref="K43:L43"/>
    <mergeCell ref="M43:N43"/>
    <mergeCell ref="AC40:AD40"/>
    <mergeCell ref="AE40:AH40"/>
    <mergeCell ref="A41:A43"/>
    <mergeCell ref="B41:F43"/>
    <mergeCell ref="G41:H41"/>
    <mergeCell ref="I41:J41"/>
    <mergeCell ref="K41:L41"/>
    <mergeCell ref="M41:N41"/>
    <mergeCell ref="O41:P41"/>
    <mergeCell ref="Q41:R41"/>
    <mergeCell ref="Q40:R40"/>
    <mergeCell ref="S40:T40"/>
    <mergeCell ref="U40:V40"/>
    <mergeCell ref="W40:X40"/>
    <mergeCell ref="Y40:Z40"/>
    <mergeCell ref="AA40:AB40"/>
    <mergeCell ref="AE41:AH41"/>
    <mergeCell ref="O43:P43"/>
    <mergeCell ref="AA37:AB37"/>
    <mergeCell ref="AE38:AH38"/>
    <mergeCell ref="AI38:AJ40"/>
    <mergeCell ref="G39:H39"/>
    <mergeCell ref="I39:J39"/>
    <mergeCell ref="K39:L39"/>
    <mergeCell ref="M39:N39"/>
    <mergeCell ref="O39:P39"/>
    <mergeCell ref="Q39:R39"/>
    <mergeCell ref="S39:T39"/>
    <mergeCell ref="U39:V39"/>
    <mergeCell ref="S38:T38"/>
    <mergeCell ref="U38:V38"/>
    <mergeCell ref="W38:X38"/>
    <mergeCell ref="Y38:Z38"/>
    <mergeCell ref="AA38:AB38"/>
    <mergeCell ref="AC38:AD38"/>
    <mergeCell ref="W39:X39"/>
    <mergeCell ref="Y39:Z39"/>
    <mergeCell ref="AA39:AB39"/>
    <mergeCell ref="AC39:AD39"/>
    <mergeCell ref="AE39:AH39"/>
    <mergeCell ref="G40:H40"/>
    <mergeCell ref="I40:J40"/>
    <mergeCell ref="A38:A40"/>
    <mergeCell ref="B38:F40"/>
    <mergeCell ref="G38:H38"/>
    <mergeCell ref="I38:J38"/>
    <mergeCell ref="K38:L38"/>
    <mergeCell ref="M38:N38"/>
    <mergeCell ref="O38:P38"/>
    <mergeCell ref="Q38:R38"/>
    <mergeCell ref="Q37:R37"/>
    <mergeCell ref="K40:L40"/>
    <mergeCell ref="M40:N40"/>
    <mergeCell ref="O40:P40"/>
    <mergeCell ref="AI35:AJ37"/>
    <mergeCell ref="G36:H36"/>
    <mergeCell ref="I36:J36"/>
    <mergeCell ref="K36:L36"/>
    <mergeCell ref="M36:N36"/>
    <mergeCell ref="O36:P36"/>
    <mergeCell ref="Q36:R36"/>
    <mergeCell ref="S36:T36"/>
    <mergeCell ref="U36:V36"/>
    <mergeCell ref="S35:T35"/>
    <mergeCell ref="U35:V35"/>
    <mergeCell ref="W35:X35"/>
    <mergeCell ref="Y35:Z35"/>
    <mergeCell ref="AA35:AB35"/>
    <mergeCell ref="AC35:AD35"/>
    <mergeCell ref="W36:X36"/>
    <mergeCell ref="Y36:Z36"/>
    <mergeCell ref="AA36:AB36"/>
    <mergeCell ref="AC36:AD36"/>
    <mergeCell ref="AE36:AH36"/>
    <mergeCell ref="G37:H37"/>
    <mergeCell ref="I37:J37"/>
    <mergeCell ref="K37:L37"/>
    <mergeCell ref="M37:N37"/>
    <mergeCell ref="AC34:AD34"/>
    <mergeCell ref="AE34:AH34"/>
    <mergeCell ref="A35:A37"/>
    <mergeCell ref="B35:F37"/>
    <mergeCell ref="G35:H35"/>
    <mergeCell ref="I35:J35"/>
    <mergeCell ref="K35:L35"/>
    <mergeCell ref="M35:N35"/>
    <mergeCell ref="O35:P35"/>
    <mergeCell ref="Q35:R35"/>
    <mergeCell ref="Q34:R34"/>
    <mergeCell ref="S34:T34"/>
    <mergeCell ref="U34:V34"/>
    <mergeCell ref="W34:X34"/>
    <mergeCell ref="Y34:Z34"/>
    <mergeCell ref="AA34:AB34"/>
    <mergeCell ref="AE35:AH35"/>
    <mergeCell ref="O37:P37"/>
    <mergeCell ref="AC37:AD37"/>
    <mergeCell ref="AE37:AH37"/>
    <mergeCell ref="S37:T37"/>
    <mergeCell ref="U37:V37"/>
    <mergeCell ref="W37:X37"/>
    <mergeCell ref="Y37:Z37"/>
    <mergeCell ref="AA31:AB31"/>
    <mergeCell ref="AE32:AH32"/>
    <mergeCell ref="AI32:AJ34"/>
    <mergeCell ref="G33:H33"/>
    <mergeCell ref="I33:J33"/>
    <mergeCell ref="K33:L33"/>
    <mergeCell ref="M33:N33"/>
    <mergeCell ref="O33:P33"/>
    <mergeCell ref="Q33:R33"/>
    <mergeCell ref="S33:T33"/>
    <mergeCell ref="U33:V33"/>
    <mergeCell ref="S32:T32"/>
    <mergeCell ref="U32:V32"/>
    <mergeCell ref="W32:X32"/>
    <mergeCell ref="Y32:Z32"/>
    <mergeCell ref="AA32:AB32"/>
    <mergeCell ref="AC32:AD32"/>
    <mergeCell ref="W33:X33"/>
    <mergeCell ref="Y33:Z33"/>
    <mergeCell ref="AA33:AB33"/>
    <mergeCell ref="AC33:AD33"/>
    <mergeCell ref="AE33:AH33"/>
    <mergeCell ref="G34:H34"/>
    <mergeCell ref="I34:J34"/>
    <mergeCell ref="A32:A34"/>
    <mergeCell ref="B32:F34"/>
    <mergeCell ref="G32:H32"/>
    <mergeCell ref="I32:J32"/>
    <mergeCell ref="K32:L32"/>
    <mergeCell ref="M32:N32"/>
    <mergeCell ref="O32:P32"/>
    <mergeCell ref="Q32:R32"/>
    <mergeCell ref="Q31:R31"/>
    <mergeCell ref="K34:L34"/>
    <mergeCell ref="M34:N34"/>
    <mergeCell ref="O34:P34"/>
    <mergeCell ref="AI29:AJ31"/>
    <mergeCell ref="G30:H30"/>
    <mergeCell ref="I30:J30"/>
    <mergeCell ref="K30:L30"/>
    <mergeCell ref="M30:N30"/>
    <mergeCell ref="O30:P30"/>
    <mergeCell ref="Q30:R30"/>
    <mergeCell ref="S30:T30"/>
    <mergeCell ref="U30:V30"/>
    <mergeCell ref="S29:T29"/>
    <mergeCell ref="U29:V29"/>
    <mergeCell ref="W29:X29"/>
    <mergeCell ref="Y29:Z29"/>
    <mergeCell ref="AA29:AB29"/>
    <mergeCell ref="AC29:AD29"/>
    <mergeCell ref="W30:X30"/>
    <mergeCell ref="Y30:Z30"/>
    <mergeCell ref="AA30:AB30"/>
    <mergeCell ref="AC30:AD30"/>
    <mergeCell ref="AE30:AH30"/>
    <mergeCell ref="G31:H31"/>
    <mergeCell ref="I31:J31"/>
    <mergeCell ref="K31:L31"/>
    <mergeCell ref="M31:N31"/>
    <mergeCell ref="AC28:AD28"/>
    <mergeCell ref="AE28:AH28"/>
    <mergeCell ref="A29:A31"/>
    <mergeCell ref="B29:F31"/>
    <mergeCell ref="G29:H29"/>
    <mergeCell ref="I29:J29"/>
    <mergeCell ref="K29:L29"/>
    <mergeCell ref="M29:N29"/>
    <mergeCell ref="O29:P29"/>
    <mergeCell ref="Q29:R29"/>
    <mergeCell ref="Q28:R28"/>
    <mergeCell ref="S28:T28"/>
    <mergeCell ref="U28:V28"/>
    <mergeCell ref="W28:X28"/>
    <mergeCell ref="Y28:Z28"/>
    <mergeCell ref="AA28:AB28"/>
    <mergeCell ref="AE29:AH29"/>
    <mergeCell ref="O31:P31"/>
    <mergeCell ref="AC31:AD31"/>
    <mergeCell ref="AE31:AH31"/>
    <mergeCell ref="S31:T31"/>
    <mergeCell ref="U31:V31"/>
    <mergeCell ref="W31:X31"/>
    <mergeCell ref="Y31:Z31"/>
    <mergeCell ref="AA25:AB25"/>
    <mergeCell ref="AE26:AH26"/>
    <mergeCell ref="AI26:AJ28"/>
    <mergeCell ref="G27:H27"/>
    <mergeCell ref="I27:J27"/>
    <mergeCell ref="K27:L27"/>
    <mergeCell ref="M27:N27"/>
    <mergeCell ref="O27:P27"/>
    <mergeCell ref="Q27:R27"/>
    <mergeCell ref="S27:T27"/>
    <mergeCell ref="U27:V27"/>
    <mergeCell ref="S26:T26"/>
    <mergeCell ref="U26:V26"/>
    <mergeCell ref="W26:X26"/>
    <mergeCell ref="Y26:Z26"/>
    <mergeCell ref="AA26:AB26"/>
    <mergeCell ref="AC26:AD26"/>
    <mergeCell ref="W27:X27"/>
    <mergeCell ref="Y27:Z27"/>
    <mergeCell ref="AA27:AB27"/>
    <mergeCell ref="AC27:AD27"/>
    <mergeCell ref="AE27:AH27"/>
    <mergeCell ref="G28:H28"/>
    <mergeCell ref="I28:J28"/>
    <mergeCell ref="A26:A28"/>
    <mergeCell ref="B26:F28"/>
    <mergeCell ref="G26:H26"/>
    <mergeCell ref="I26:J26"/>
    <mergeCell ref="K26:L26"/>
    <mergeCell ref="M26:N26"/>
    <mergeCell ref="O26:P26"/>
    <mergeCell ref="Q26:R26"/>
    <mergeCell ref="Q25:R25"/>
    <mergeCell ref="K28:L28"/>
    <mergeCell ref="M28:N28"/>
    <mergeCell ref="O28:P28"/>
    <mergeCell ref="AI23:AJ25"/>
    <mergeCell ref="G24:H24"/>
    <mergeCell ref="I24:J24"/>
    <mergeCell ref="K24:L24"/>
    <mergeCell ref="M24:N24"/>
    <mergeCell ref="O24:P24"/>
    <mergeCell ref="Q24:R24"/>
    <mergeCell ref="S24:T24"/>
    <mergeCell ref="U24:V24"/>
    <mergeCell ref="S23:T23"/>
    <mergeCell ref="U23:V23"/>
    <mergeCell ref="W23:X23"/>
    <mergeCell ref="Y23:Z23"/>
    <mergeCell ref="AA23:AB23"/>
    <mergeCell ref="AC23:AD23"/>
    <mergeCell ref="W24:X24"/>
    <mergeCell ref="Y24:Z24"/>
    <mergeCell ref="AA24:AB24"/>
    <mergeCell ref="AC24:AD24"/>
    <mergeCell ref="AE24:AH24"/>
    <mergeCell ref="G25:H25"/>
    <mergeCell ref="I25:J25"/>
    <mergeCell ref="K25:L25"/>
    <mergeCell ref="M25:N25"/>
    <mergeCell ref="AC22:AD22"/>
    <mergeCell ref="AE22:AH22"/>
    <mergeCell ref="A23:A25"/>
    <mergeCell ref="B23:F25"/>
    <mergeCell ref="G23:H23"/>
    <mergeCell ref="I23:J23"/>
    <mergeCell ref="K23:L23"/>
    <mergeCell ref="M23:N23"/>
    <mergeCell ref="O23:P23"/>
    <mergeCell ref="Q23:R23"/>
    <mergeCell ref="Q22:R22"/>
    <mergeCell ref="S22:T22"/>
    <mergeCell ref="U22:V22"/>
    <mergeCell ref="W22:X22"/>
    <mergeCell ref="Y22:Z22"/>
    <mergeCell ref="AA22:AB22"/>
    <mergeCell ref="AE23:AH23"/>
    <mergeCell ref="O25:P25"/>
    <mergeCell ref="AC25:AD25"/>
    <mergeCell ref="AE25:AH25"/>
    <mergeCell ref="S25:T25"/>
    <mergeCell ref="U25:V25"/>
    <mergeCell ref="W25:X25"/>
    <mergeCell ref="Y25:Z25"/>
    <mergeCell ref="Q20:R20"/>
    <mergeCell ref="M22:N22"/>
    <mergeCell ref="O22:P22"/>
    <mergeCell ref="AE20:AH20"/>
    <mergeCell ref="AI20:AJ22"/>
    <mergeCell ref="G21:H21"/>
    <mergeCell ref="I21:J21"/>
    <mergeCell ref="K21:L21"/>
    <mergeCell ref="M21:N21"/>
    <mergeCell ref="O21:P21"/>
    <mergeCell ref="Q21:R21"/>
    <mergeCell ref="S21:T21"/>
    <mergeCell ref="U21:V21"/>
    <mergeCell ref="S20:T20"/>
    <mergeCell ref="U20:V20"/>
    <mergeCell ref="W20:X20"/>
    <mergeCell ref="Y20:Z20"/>
    <mergeCell ref="AA20:AB20"/>
    <mergeCell ref="AC20:AD20"/>
    <mergeCell ref="W21:X21"/>
    <mergeCell ref="Y21:Z21"/>
    <mergeCell ref="AA21:AB21"/>
    <mergeCell ref="AC21:AD21"/>
    <mergeCell ref="AE21:AH21"/>
    <mergeCell ref="I19:J19"/>
    <mergeCell ref="K19:L19"/>
    <mergeCell ref="M19:N19"/>
    <mergeCell ref="O19:P19"/>
    <mergeCell ref="A20:A22"/>
    <mergeCell ref="B20:F22"/>
    <mergeCell ref="G20:H20"/>
    <mergeCell ref="I20:J20"/>
    <mergeCell ref="K20:L20"/>
    <mergeCell ref="M20:N20"/>
    <mergeCell ref="O20:P20"/>
    <mergeCell ref="G22:H22"/>
    <mergeCell ref="I22:J22"/>
    <mergeCell ref="K22:L22"/>
    <mergeCell ref="U19:V19"/>
    <mergeCell ref="W19:X19"/>
    <mergeCell ref="Y19:Z19"/>
    <mergeCell ref="AA19:AB19"/>
    <mergeCell ref="A15:A16"/>
    <mergeCell ref="B15:F16"/>
    <mergeCell ref="AE17:AH17"/>
    <mergeCell ref="G15:H15"/>
    <mergeCell ref="I15:J15"/>
    <mergeCell ref="K15:L15"/>
    <mergeCell ref="M15:N15"/>
    <mergeCell ref="AE16:AH16"/>
    <mergeCell ref="G16:H16"/>
    <mergeCell ref="I16:J16"/>
    <mergeCell ref="K16:L16"/>
    <mergeCell ref="Q19:R19"/>
    <mergeCell ref="Q17:R17"/>
    <mergeCell ref="A17:A19"/>
    <mergeCell ref="B17:F19"/>
    <mergeCell ref="G17:H17"/>
    <mergeCell ref="I17:J17"/>
    <mergeCell ref="K17:L17"/>
    <mergeCell ref="M17:N17"/>
    <mergeCell ref="O17:P17"/>
    <mergeCell ref="AI17:AJ19"/>
    <mergeCell ref="G18:H18"/>
    <mergeCell ref="I18:J18"/>
    <mergeCell ref="K18:L18"/>
    <mergeCell ref="M18:N18"/>
    <mergeCell ref="O18:P18"/>
    <mergeCell ref="Q18:R18"/>
    <mergeCell ref="S18:T18"/>
    <mergeCell ref="U18:V18"/>
    <mergeCell ref="S17:T17"/>
    <mergeCell ref="U17:V17"/>
    <mergeCell ref="W17:X17"/>
    <mergeCell ref="Y17:Z17"/>
    <mergeCell ref="AA17:AB17"/>
    <mergeCell ref="AC17:AD17"/>
    <mergeCell ref="W18:X18"/>
    <mergeCell ref="Y18:Z18"/>
    <mergeCell ref="AA18:AB18"/>
    <mergeCell ref="AC18:AD18"/>
    <mergeCell ref="AE18:AH18"/>
    <mergeCell ref="G19:H19"/>
    <mergeCell ref="AC19:AD19"/>
    <mergeCell ref="AE19:AH19"/>
    <mergeCell ref="S19:T19"/>
    <mergeCell ref="AI16:AJ16"/>
    <mergeCell ref="U16:V16"/>
    <mergeCell ref="Y16:Z16"/>
    <mergeCell ref="AA16:AB16"/>
    <mergeCell ref="AC16:AD16"/>
    <mergeCell ref="M16:N16"/>
    <mergeCell ref="O16:P16"/>
    <mergeCell ref="Q16:R16"/>
    <mergeCell ref="O15:P15"/>
    <mergeCell ref="Q15:R15"/>
    <mergeCell ref="S15:T15"/>
    <mergeCell ref="U15:V15"/>
    <mergeCell ref="W15:X15"/>
    <mergeCell ref="Y15:Z15"/>
    <mergeCell ref="W16:X16"/>
    <mergeCell ref="S16:T16"/>
    <mergeCell ref="AA15:AB15"/>
    <mergeCell ref="AC15:AD15"/>
    <mergeCell ref="AE15:AH15"/>
    <mergeCell ref="AI15:AJ15"/>
    <mergeCell ref="AI10:AJ14"/>
    <mergeCell ref="G11:AH12"/>
    <mergeCell ref="G10:AH10"/>
    <mergeCell ref="C1:T2"/>
    <mergeCell ref="V1:AJ2"/>
    <mergeCell ref="C3:T3"/>
    <mergeCell ref="V3:AJ3"/>
    <mergeCell ref="C4:T4"/>
    <mergeCell ref="V4:AJ4"/>
    <mergeCell ref="O13:P14"/>
    <mergeCell ref="M13:N14"/>
    <mergeCell ref="K13:L14"/>
    <mergeCell ref="I13:J14"/>
    <mergeCell ref="G13:H14"/>
    <mergeCell ref="B10:F14"/>
  </mergeCells>
  <pageMargins left="0.11811023622047245" right="0.11811023622047245" top="0.39370078740157483" bottom="0.39370078740157483" header="0.31496062992125984" footer="0.31496062992125984"/>
  <pageSetup paperSize="9" scale="71" orientation="landscape" horizontalDpi="4294967293" verticalDpi="0" r:id="rId1"/>
  <rowBreaks count="1" manualBreakCount="1">
    <brk id="49" max="16383" man="1"/>
  </rowBreaks>
  <colBreaks count="1" manualBreakCount="1">
    <brk id="20" max="7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1"/>
  <sheetViews>
    <sheetView view="pageBreakPreview" topLeftCell="A31" zoomScale="85" zoomScaleNormal="70" zoomScaleSheetLayoutView="85" workbookViewId="0">
      <selection activeCell="D72" sqref="D72"/>
    </sheetView>
  </sheetViews>
  <sheetFormatPr defaultRowHeight="15"/>
  <cols>
    <col min="1" max="2" width="9.5703125" style="2" customWidth="1"/>
    <col min="3" max="3" width="13.5703125" style="2" bestFit="1" customWidth="1"/>
    <col min="4" max="4" width="112.42578125" style="2" customWidth="1"/>
    <col min="5" max="5" width="11.28515625" style="2" customWidth="1"/>
    <col min="6" max="6" width="13.140625" style="156" customWidth="1"/>
    <col min="7" max="7" width="15.7109375" style="2" customWidth="1"/>
    <col min="8" max="8" width="17.140625" style="2" customWidth="1"/>
    <col min="9" max="9" width="10.28515625" style="2" bestFit="1" customWidth="1"/>
    <col min="10" max="10" width="16.42578125" style="2" customWidth="1"/>
    <col min="11" max="16384" width="9.140625" style="2"/>
  </cols>
  <sheetData>
    <row r="1" spans="1:10" s="1" customFormat="1" ht="22.5" customHeight="1">
      <c r="A1" s="322"/>
      <c r="B1" s="322"/>
      <c r="C1" s="322"/>
      <c r="D1" s="323" t="s">
        <v>0</v>
      </c>
      <c r="E1" s="324" t="s">
        <v>1</v>
      </c>
      <c r="F1" s="324"/>
      <c r="G1" s="324"/>
      <c r="H1" s="324"/>
    </row>
    <row r="2" spans="1:10" s="1" customFormat="1" ht="22.5" customHeight="1">
      <c r="A2" s="322"/>
      <c r="B2" s="322"/>
      <c r="C2" s="322"/>
      <c r="D2" s="323"/>
      <c r="E2" s="324"/>
      <c r="F2" s="324"/>
      <c r="G2" s="324"/>
      <c r="H2" s="324"/>
    </row>
    <row r="3" spans="1:10" s="1" customFormat="1" ht="22.5" customHeight="1">
      <c r="A3" s="322"/>
      <c r="B3" s="322"/>
      <c r="C3" s="322"/>
      <c r="D3" s="323"/>
      <c r="E3" s="324"/>
      <c r="F3" s="324"/>
      <c r="G3" s="324"/>
      <c r="H3" s="324"/>
    </row>
    <row r="4" spans="1:10" s="1" customFormat="1" ht="15.75" customHeight="1">
      <c r="A4" s="322" t="s">
        <v>594</v>
      </c>
      <c r="B4" s="322"/>
      <c r="C4" s="322"/>
      <c r="D4" s="322"/>
      <c r="E4" s="322"/>
      <c r="F4" s="322"/>
      <c r="G4" s="322"/>
      <c r="H4" s="322"/>
    </row>
    <row r="5" spans="1:10" s="1" customFormat="1" ht="28.5" customHeight="1">
      <c r="A5" s="322" t="s">
        <v>405</v>
      </c>
      <c r="B5" s="322"/>
      <c r="C5" s="322"/>
      <c r="D5" s="322"/>
      <c r="E5" s="322"/>
      <c r="F5" s="322"/>
      <c r="G5" s="322"/>
      <c r="H5" s="322"/>
    </row>
    <row r="6" spans="1:10" ht="20.100000000000001" customHeight="1" thickBot="1">
      <c r="A6" s="322"/>
      <c r="B6" s="322"/>
      <c r="C6" s="322"/>
      <c r="D6" s="322"/>
      <c r="E6" s="322"/>
      <c r="F6" s="322"/>
      <c r="G6" s="322"/>
      <c r="H6" s="322"/>
    </row>
    <row r="7" spans="1:10" ht="24" customHeight="1" thickBot="1">
      <c r="A7" s="328" t="s">
        <v>590</v>
      </c>
      <c r="B7" s="329"/>
      <c r="C7" s="330"/>
      <c r="D7" s="5" t="s">
        <v>611</v>
      </c>
      <c r="E7" s="325" t="s">
        <v>617</v>
      </c>
      <c r="F7" s="326"/>
      <c r="G7" s="326"/>
      <c r="H7" s="327"/>
    </row>
    <row r="8" spans="1:10" ht="45.75" customHeight="1" thickBot="1">
      <c r="A8" s="6" t="s">
        <v>2</v>
      </c>
      <c r="B8" s="6"/>
      <c r="C8" s="6" t="s">
        <v>3</v>
      </c>
      <c r="D8" s="6" t="s">
        <v>4</v>
      </c>
      <c r="E8" s="6" t="s">
        <v>5</v>
      </c>
      <c r="F8" s="7" t="s">
        <v>6</v>
      </c>
      <c r="G8" s="6" t="s">
        <v>7</v>
      </c>
      <c r="H8" s="6" t="s">
        <v>8</v>
      </c>
    </row>
    <row r="9" spans="1:10" ht="20.25" customHeight="1" thickBot="1">
      <c r="A9" s="8" t="s">
        <v>250</v>
      </c>
      <c r="B9" s="479" t="s">
        <v>602</v>
      </c>
      <c r="C9" s="480"/>
      <c r="D9" s="10" t="s">
        <v>251</v>
      </c>
      <c r="E9" s="53"/>
      <c r="F9" s="12"/>
      <c r="G9" s="53"/>
      <c r="H9" s="273">
        <f>H10+H15+H18+H26+H30+H34+H38+H44+H47+H50+H20</f>
        <v>34347.725000000006</v>
      </c>
      <c r="I9" s="208">
        <f>H10+H15+H18+H20+H26+H30+H34+H38+H44+H47+H50</f>
        <v>34347.724999999999</v>
      </c>
      <c r="J9" s="208">
        <f>I9*23.11%+I9</f>
        <v>42285.484247499997</v>
      </c>
    </row>
    <row r="10" spans="1:10" ht="20.25" customHeight="1" thickBot="1">
      <c r="A10" s="8" t="s">
        <v>252</v>
      </c>
      <c r="B10" s="8"/>
      <c r="C10" s="10"/>
      <c r="D10" s="10" t="s">
        <v>253</v>
      </c>
      <c r="E10" s="53"/>
      <c r="F10" s="12"/>
      <c r="G10" s="53"/>
      <c r="H10" s="12">
        <f>H11+H12+H13+H14</f>
        <v>6892.52</v>
      </c>
      <c r="I10" s="209"/>
      <c r="J10" s="209"/>
    </row>
    <row r="11" spans="1:10" ht="20.25" customHeight="1">
      <c r="A11" s="119" t="s">
        <v>254</v>
      </c>
      <c r="B11" s="117" t="s">
        <v>426</v>
      </c>
      <c r="C11" s="119" t="s">
        <v>255</v>
      </c>
      <c r="D11" s="120" t="s">
        <v>479</v>
      </c>
      <c r="E11" s="121" t="s">
        <v>142</v>
      </c>
      <c r="F11" s="122">
        <v>460</v>
      </c>
      <c r="G11" s="123">
        <f>'ORÇ. GERAL'!G166</f>
        <v>2.63</v>
      </c>
      <c r="H11" s="124">
        <f t="shared" ref="H11:H33" si="0">F11*G11</f>
        <v>1209.8</v>
      </c>
      <c r="I11" s="209"/>
      <c r="J11" s="209"/>
    </row>
    <row r="12" spans="1:10" ht="20.25" customHeight="1">
      <c r="A12" s="119" t="s">
        <v>256</v>
      </c>
      <c r="B12" s="117" t="s">
        <v>426</v>
      </c>
      <c r="C12" s="119" t="s">
        <v>257</v>
      </c>
      <c r="D12" s="120" t="s">
        <v>480</v>
      </c>
      <c r="E12" s="121" t="s">
        <v>142</v>
      </c>
      <c r="F12" s="122">
        <v>740</v>
      </c>
      <c r="G12" s="123">
        <f>'ORÇ. GERAL'!G167</f>
        <v>4.03</v>
      </c>
      <c r="H12" s="124">
        <f t="shared" si="0"/>
        <v>2982.2000000000003</v>
      </c>
      <c r="I12" s="209"/>
      <c r="J12" s="209"/>
    </row>
    <row r="13" spans="1:10" ht="20.25" customHeight="1">
      <c r="A13" s="119" t="s">
        <v>258</v>
      </c>
      <c r="B13" s="117" t="s">
        <v>426</v>
      </c>
      <c r="C13" s="119" t="s">
        <v>259</v>
      </c>
      <c r="D13" s="120" t="s">
        <v>481</v>
      </c>
      <c r="E13" s="121" t="s">
        <v>142</v>
      </c>
      <c r="F13" s="122">
        <v>340</v>
      </c>
      <c r="G13" s="123">
        <f>'ORÇ. GERAL'!G168</f>
        <v>7.24</v>
      </c>
      <c r="H13" s="124">
        <f t="shared" si="0"/>
        <v>2461.6</v>
      </c>
      <c r="I13" s="209"/>
      <c r="J13" s="209"/>
    </row>
    <row r="14" spans="1:10" ht="20.25" customHeight="1" thickBot="1">
      <c r="A14" s="119" t="s">
        <v>260</v>
      </c>
      <c r="B14" s="117" t="s">
        <v>426</v>
      </c>
      <c r="C14" s="119" t="s">
        <v>259</v>
      </c>
      <c r="D14" s="120" t="s">
        <v>482</v>
      </c>
      <c r="E14" s="121" t="s">
        <v>142</v>
      </c>
      <c r="F14" s="122">
        <v>33</v>
      </c>
      <c r="G14" s="123">
        <f>'ORÇ. GERAL'!G169</f>
        <v>7.24</v>
      </c>
      <c r="H14" s="124">
        <f t="shared" si="0"/>
        <v>238.92000000000002</v>
      </c>
      <c r="I14" s="209"/>
      <c r="J14" s="209"/>
    </row>
    <row r="15" spans="1:10" ht="20.25" customHeight="1" thickBot="1">
      <c r="A15" s="8" t="s">
        <v>261</v>
      </c>
      <c r="B15" s="479" t="s">
        <v>602</v>
      </c>
      <c r="C15" s="480"/>
      <c r="D15" s="10" t="s">
        <v>262</v>
      </c>
      <c r="E15" s="53"/>
      <c r="F15" s="12"/>
      <c r="G15" s="53"/>
      <c r="H15" s="12">
        <f>H16+H17</f>
        <v>681.93999999999994</v>
      </c>
      <c r="I15" s="209"/>
      <c r="J15" s="209"/>
    </row>
    <row r="16" spans="1:10" ht="20.25" customHeight="1">
      <c r="A16" s="65" t="s">
        <v>263</v>
      </c>
      <c r="B16" s="117" t="s">
        <v>426</v>
      </c>
      <c r="C16" s="65" t="s">
        <v>264</v>
      </c>
      <c r="D16" s="66" t="s">
        <v>483</v>
      </c>
      <c r="E16" s="24" t="s">
        <v>21</v>
      </c>
      <c r="F16" s="125">
        <v>21</v>
      </c>
      <c r="G16" s="170">
        <f>'ORÇ. GERAL'!G171</f>
        <v>24.9</v>
      </c>
      <c r="H16" s="26">
        <f t="shared" si="0"/>
        <v>522.9</v>
      </c>
      <c r="I16" s="209"/>
      <c r="J16" s="209"/>
    </row>
    <row r="17" spans="1:10" ht="20.25" customHeight="1" thickBot="1">
      <c r="A17" s="65" t="s">
        <v>265</v>
      </c>
      <c r="B17" s="117" t="s">
        <v>426</v>
      </c>
      <c r="C17" s="65" t="s">
        <v>266</v>
      </c>
      <c r="D17" s="66" t="s">
        <v>484</v>
      </c>
      <c r="E17" s="24" t="s">
        <v>21</v>
      </c>
      <c r="F17" s="125">
        <v>8</v>
      </c>
      <c r="G17" s="123">
        <f>'ORÇ. GERAL'!G172</f>
        <v>19.88</v>
      </c>
      <c r="H17" s="26">
        <f t="shared" si="0"/>
        <v>159.04</v>
      </c>
      <c r="I17" s="209"/>
      <c r="J17" s="209"/>
    </row>
    <row r="18" spans="1:10" s="127" customFormat="1" ht="20.25" customHeight="1" thickBot="1">
      <c r="A18" s="8" t="s">
        <v>267</v>
      </c>
      <c r="B18" s="479" t="s">
        <v>602</v>
      </c>
      <c r="C18" s="480"/>
      <c r="D18" s="10" t="s">
        <v>268</v>
      </c>
      <c r="E18" s="8"/>
      <c r="F18" s="126"/>
      <c r="G18" s="53"/>
      <c r="H18" s="12">
        <f>H19</f>
        <v>2256.06</v>
      </c>
      <c r="I18" s="211"/>
      <c r="J18" s="211"/>
    </row>
    <row r="19" spans="1:10" s="127" customFormat="1" ht="26.25" customHeight="1" thickBot="1">
      <c r="A19" s="174" t="s">
        <v>269</v>
      </c>
      <c r="B19" s="117" t="s">
        <v>426</v>
      </c>
      <c r="C19" s="175" t="s">
        <v>529</v>
      </c>
      <c r="D19" s="205" t="s">
        <v>530</v>
      </c>
      <c r="E19" s="172" t="s">
        <v>21</v>
      </c>
      <c r="F19" s="128">
        <v>19</v>
      </c>
      <c r="G19" s="123">
        <f>'ORÇ. GERAL'!G174</f>
        <v>118.74</v>
      </c>
      <c r="H19" s="128">
        <f t="shared" si="0"/>
        <v>2256.06</v>
      </c>
      <c r="I19" s="211"/>
      <c r="J19" s="211"/>
    </row>
    <row r="20" spans="1:10" ht="20.25" customHeight="1" thickBot="1">
      <c r="A20" s="8" t="s">
        <v>270</v>
      </c>
      <c r="B20" s="479" t="s">
        <v>602</v>
      </c>
      <c r="C20" s="480"/>
      <c r="D20" s="10" t="s">
        <v>271</v>
      </c>
      <c r="E20" s="129"/>
      <c r="F20" s="12"/>
      <c r="G20" s="53"/>
      <c r="H20" s="12">
        <f>H21+H22+H23+H24+H25</f>
        <v>7008.5649999999996</v>
      </c>
      <c r="I20" s="209"/>
      <c r="J20" s="209"/>
    </row>
    <row r="21" spans="1:10" s="116" customFormat="1" ht="20.25" customHeight="1">
      <c r="A21" s="88" t="s">
        <v>272</v>
      </c>
      <c r="B21" s="117" t="s">
        <v>426</v>
      </c>
      <c r="C21" s="88" t="s">
        <v>273</v>
      </c>
      <c r="D21" s="118" t="s">
        <v>485</v>
      </c>
      <c r="E21" s="24" t="s">
        <v>21</v>
      </c>
      <c r="F21" s="67">
        <v>1</v>
      </c>
      <c r="G21" s="123">
        <f>'ORÇ. GERAL'!G176</f>
        <v>849.06</v>
      </c>
      <c r="H21" s="75">
        <f t="shared" si="0"/>
        <v>849.06</v>
      </c>
      <c r="I21" s="211"/>
      <c r="J21" s="211"/>
    </row>
    <row r="22" spans="1:10" ht="20.25" customHeight="1">
      <c r="A22" s="65" t="s">
        <v>274</v>
      </c>
      <c r="B22" s="117" t="s">
        <v>426</v>
      </c>
      <c r="C22" s="65" t="s">
        <v>275</v>
      </c>
      <c r="D22" s="120" t="s">
        <v>486</v>
      </c>
      <c r="E22" s="15" t="s">
        <v>12</v>
      </c>
      <c r="F22" s="125">
        <v>2.13</v>
      </c>
      <c r="G22" s="123">
        <f>'ORÇ. GERAL'!G177</f>
        <v>56.5</v>
      </c>
      <c r="H22" s="26">
        <f t="shared" si="0"/>
        <v>120.345</v>
      </c>
      <c r="I22" s="209"/>
      <c r="J22" s="209"/>
    </row>
    <row r="23" spans="1:10" s="116" customFormat="1" ht="20.25" customHeight="1">
      <c r="A23" s="88" t="s">
        <v>276</v>
      </c>
      <c r="B23" s="117" t="s">
        <v>426</v>
      </c>
      <c r="C23" s="88" t="s">
        <v>277</v>
      </c>
      <c r="D23" s="118" t="s">
        <v>487</v>
      </c>
      <c r="E23" s="24" t="s">
        <v>21</v>
      </c>
      <c r="F23" s="67">
        <v>1</v>
      </c>
      <c r="G23" s="123">
        <f>'ORÇ. GERAL'!G178</f>
        <v>1795.12</v>
      </c>
      <c r="H23" s="75">
        <f t="shared" si="0"/>
        <v>1795.12</v>
      </c>
      <c r="I23" s="211"/>
      <c r="J23" s="211"/>
    </row>
    <row r="24" spans="1:10" ht="20.25" customHeight="1">
      <c r="A24" s="65" t="s">
        <v>278</v>
      </c>
      <c r="B24" s="117" t="s">
        <v>426</v>
      </c>
      <c r="C24" s="65" t="s">
        <v>279</v>
      </c>
      <c r="D24" s="66" t="s">
        <v>488</v>
      </c>
      <c r="E24" s="24" t="s">
        <v>21</v>
      </c>
      <c r="F24" s="125">
        <v>44</v>
      </c>
      <c r="G24" s="123">
        <f>'ORÇ. GERAL'!G179</f>
        <v>92.05</v>
      </c>
      <c r="H24" s="26">
        <f t="shared" si="0"/>
        <v>4050.2</v>
      </c>
      <c r="I24" s="209"/>
      <c r="J24" s="209"/>
    </row>
    <row r="25" spans="1:10" ht="20.25" customHeight="1" thickBot="1">
      <c r="A25" s="130" t="s">
        <v>280</v>
      </c>
      <c r="B25" s="117" t="s">
        <v>426</v>
      </c>
      <c r="C25" s="131" t="s">
        <v>281</v>
      </c>
      <c r="D25" s="132" t="s">
        <v>489</v>
      </c>
      <c r="E25" s="24" t="s">
        <v>21</v>
      </c>
      <c r="F25" s="125">
        <v>8</v>
      </c>
      <c r="G25" s="123">
        <f>'ORÇ. GERAL'!G180</f>
        <v>24.23</v>
      </c>
      <c r="H25" s="26">
        <f t="shared" si="0"/>
        <v>193.84</v>
      </c>
      <c r="I25" s="209"/>
      <c r="J25" s="209"/>
    </row>
    <row r="26" spans="1:10" ht="20.25" customHeight="1" thickBot="1">
      <c r="A26" s="8" t="s">
        <v>282</v>
      </c>
      <c r="B26" s="479" t="s">
        <v>602</v>
      </c>
      <c r="C26" s="480"/>
      <c r="D26" s="10" t="s">
        <v>283</v>
      </c>
      <c r="E26" s="53"/>
      <c r="F26" s="12"/>
      <c r="G26" s="53"/>
      <c r="H26" s="12">
        <f>H27+H28+H29</f>
        <v>1952.9</v>
      </c>
      <c r="I26" s="209"/>
      <c r="J26" s="209"/>
    </row>
    <row r="27" spans="1:10" ht="20.25" customHeight="1">
      <c r="A27" s="119" t="s">
        <v>284</v>
      </c>
      <c r="B27" s="117" t="s">
        <v>426</v>
      </c>
      <c r="C27" s="119" t="s">
        <v>255</v>
      </c>
      <c r="D27" s="120" t="s">
        <v>479</v>
      </c>
      <c r="E27" s="121" t="s">
        <v>142</v>
      </c>
      <c r="F27" s="122">
        <v>360</v>
      </c>
      <c r="G27" s="123">
        <f>'ORÇ. GERAL'!G182</f>
        <v>2.63</v>
      </c>
      <c r="H27" s="124">
        <f t="shared" ref="H27:H29" si="1">F27*G27</f>
        <v>946.8</v>
      </c>
      <c r="I27" s="209"/>
      <c r="J27" s="209"/>
    </row>
    <row r="28" spans="1:10" ht="20.25" customHeight="1">
      <c r="A28" s="119" t="s">
        <v>285</v>
      </c>
      <c r="B28" s="117" t="s">
        <v>426</v>
      </c>
      <c r="C28" s="119" t="s">
        <v>257</v>
      </c>
      <c r="D28" s="120" t="s">
        <v>480</v>
      </c>
      <c r="E28" s="121" t="s">
        <v>142</v>
      </c>
      <c r="F28" s="122">
        <v>70</v>
      </c>
      <c r="G28" s="123">
        <f>'ORÇ. GERAL'!G183</f>
        <v>4.03</v>
      </c>
      <c r="H28" s="124">
        <f t="shared" si="1"/>
        <v>282.10000000000002</v>
      </c>
      <c r="I28" s="209"/>
      <c r="J28" s="209"/>
    </row>
    <row r="29" spans="1:10" ht="20.25" customHeight="1" thickBot="1">
      <c r="A29" s="119" t="s">
        <v>286</v>
      </c>
      <c r="B29" s="117" t="s">
        <v>426</v>
      </c>
      <c r="C29" s="119" t="s">
        <v>259</v>
      </c>
      <c r="D29" s="120" t="s">
        <v>481</v>
      </c>
      <c r="E29" s="121" t="s">
        <v>142</v>
      </c>
      <c r="F29" s="122">
        <v>100</v>
      </c>
      <c r="G29" s="123">
        <f>'ORÇ. GERAL'!G184</f>
        <v>7.24</v>
      </c>
      <c r="H29" s="124">
        <f t="shared" si="1"/>
        <v>724</v>
      </c>
      <c r="I29" s="209"/>
      <c r="J29" s="209"/>
    </row>
    <row r="30" spans="1:10" ht="20.25" customHeight="1" thickBot="1">
      <c r="A30" s="8" t="s">
        <v>287</v>
      </c>
      <c r="B30" s="479" t="s">
        <v>602</v>
      </c>
      <c r="C30" s="480"/>
      <c r="D30" s="10" t="s">
        <v>288</v>
      </c>
      <c r="E30" s="53"/>
      <c r="F30" s="12"/>
      <c r="G30" s="53"/>
      <c r="H30" s="12">
        <f>H31+H32+H33</f>
        <v>757.25</v>
      </c>
      <c r="I30" s="209"/>
      <c r="J30" s="209"/>
    </row>
    <row r="31" spans="1:10" ht="20.25" customHeight="1">
      <c r="A31" s="88" t="s">
        <v>289</v>
      </c>
      <c r="B31" s="117" t="s">
        <v>426</v>
      </c>
      <c r="C31" s="88" t="s">
        <v>264</v>
      </c>
      <c r="D31" s="118" t="s">
        <v>483</v>
      </c>
      <c r="E31" s="24" t="s">
        <v>21</v>
      </c>
      <c r="F31" s="67">
        <v>21</v>
      </c>
      <c r="G31" s="123">
        <f>'ORÇ. GERAL'!G186</f>
        <v>24.9</v>
      </c>
      <c r="H31" s="26">
        <f>F31*G31</f>
        <v>522.9</v>
      </c>
      <c r="I31" s="209"/>
      <c r="J31" s="209"/>
    </row>
    <row r="32" spans="1:10" ht="20.25" customHeight="1">
      <c r="A32" s="119" t="s">
        <v>290</v>
      </c>
      <c r="B32" s="117" t="s">
        <v>426</v>
      </c>
      <c r="C32" s="119" t="s">
        <v>264</v>
      </c>
      <c r="D32" s="120" t="s">
        <v>531</v>
      </c>
      <c r="E32" s="24" t="s">
        <v>21</v>
      </c>
      <c r="F32" s="122">
        <v>4</v>
      </c>
      <c r="G32" s="123">
        <f>'ORÇ. GERAL'!G187</f>
        <v>24.9</v>
      </c>
      <c r="H32" s="124">
        <f t="shared" si="0"/>
        <v>99.6</v>
      </c>
      <c r="I32" s="209"/>
      <c r="J32" s="209"/>
    </row>
    <row r="33" spans="1:10" ht="20.25" customHeight="1" thickBot="1">
      <c r="A33" s="88" t="s">
        <v>291</v>
      </c>
      <c r="B33" s="117" t="s">
        <v>426</v>
      </c>
      <c r="C33" s="88" t="s">
        <v>491</v>
      </c>
      <c r="D33" s="118" t="s">
        <v>490</v>
      </c>
      <c r="E33" s="24" t="s">
        <v>21</v>
      </c>
      <c r="F33" s="67">
        <v>5</v>
      </c>
      <c r="G33" s="123">
        <f>'ORÇ. GERAL'!G188</f>
        <v>26.95</v>
      </c>
      <c r="H33" s="26">
        <f t="shared" si="0"/>
        <v>134.75</v>
      </c>
      <c r="I33" s="209"/>
      <c r="J33" s="209"/>
    </row>
    <row r="34" spans="1:10" ht="20.25" customHeight="1" thickBot="1">
      <c r="A34" s="8" t="s">
        <v>292</v>
      </c>
      <c r="B34" s="479" t="s">
        <v>602</v>
      </c>
      <c r="C34" s="480"/>
      <c r="D34" s="10" t="s">
        <v>293</v>
      </c>
      <c r="E34" s="53"/>
      <c r="F34" s="12"/>
      <c r="G34" s="53"/>
      <c r="H34" s="12">
        <f>H35+H36+H37</f>
        <v>1799.96</v>
      </c>
      <c r="I34" s="209"/>
      <c r="J34" s="209"/>
    </row>
    <row r="35" spans="1:10" ht="26.25" customHeight="1">
      <c r="A35" s="88" t="s">
        <v>294</v>
      </c>
      <c r="B35" s="117" t="s">
        <v>426</v>
      </c>
      <c r="C35" s="88" t="s">
        <v>532</v>
      </c>
      <c r="D35" s="206" t="s">
        <v>533</v>
      </c>
      <c r="E35" s="24" t="s">
        <v>21</v>
      </c>
      <c r="F35" s="67">
        <v>4</v>
      </c>
      <c r="G35" s="123">
        <f>'ORÇ. GERAL'!G190</f>
        <v>100.1</v>
      </c>
      <c r="H35" s="26">
        <f t="shared" ref="H35:H37" si="2">F35*G35</f>
        <v>400.4</v>
      </c>
      <c r="I35" s="209"/>
      <c r="J35" s="209"/>
    </row>
    <row r="36" spans="1:10" ht="20.25" customHeight="1">
      <c r="A36" s="119" t="s">
        <v>295</v>
      </c>
      <c r="B36" s="117" t="s">
        <v>426</v>
      </c>
      <c r="C36" s="119" t="s">
        <v>493</v>
      </c>
      <c r="D36" s="120" t="s">
        <v>492</v>
      </c>
      <c r="E36" s="24" t="s">
        <v>21</v>
      </c>
      <c r="F36" s="122">
        <v>2</v>
      </c>
      <c r="G36" s="123">
        <f>'ORÇ. GERAL'!G191</f>
        <v>199.28</v>
      </c>
      <c r="H36" s="124">
        <f t="shared" si="2"/>
        <v>398.56</v>
      </c>
      <c r="I36" s="209"/>
      <c r="J36" s="209"/>
    </row>
    <row r="37" spans="1:10" ht="30.75" customHeight="1" thickBot="1">
      <c r="A37" s="88" t="s">
        <v>296</v>
      </c>
      <c r="B37" s="117" t="s">
        <v>426</v>
      </c>
      <c r="C37" s="88" t="s">
        <v>532</v>
      </c>
      <c r="D37" s="206" t="s">
        <v>534</v>
      </c>
      <c r="E37" s="24" t="s">
        <v>21</v>
      </c>
      <c r="F37" s="67">
        <v>10</v>
      </c>
      <c r="G37" s="123">
        <f>'ORÇ. GERAL'!G192</f>
        <v>100.1</v>
      </c>
      <c r="H37" s="26">
        <f t="shared" si="2"/>
        <v>1001</v>
      </c>
      <c r="I37" s="209"/>
      <c r="J37" s="209"/>
    </row>
    <row r="38" spans="1:10" ht="20.25" customHeight="1" thickBot="1">
      <c r="A38" s="8" t="s">
        <v>297</v>
      </c>
      <c r="B38" s="479" t="s">
        <v>602</v>
      </c>
      <c r="C38" s="480"/>
      <c r="D38" s="10" t="s">
        <v>298</v>
      </c>
      <c r="E38" s="8"/>
      <c r="F38" s="12"/>
      <c r="G38" s="53"/>
      <c r="H38" s="12">
        <f>H39+H40+H41+H42+H43</f>
        <v>3702.19</v>
      </c>
      <c r="I38" s="209"/>
      <c r="J38" s="209"/>
    </row>
    <row r="39" spans="1:10" ht="20.25" customHeight="1">
      <c r="A39" s="88" t="s">
        <v>299</v>
      </c>
      <c r="B39" s="117" t="s">
        <v>426</v>
      </c>
      <c r="C39" s="88" t="s">
        <v>300</v>
      </c>
      <c r="D39" s="118" t="s">
        <v>494</v>
      </c>
      <c r="E39" s="24" t="s">
        <v>21</v>
      </c>
      <c r="F39" s="67">
        <v>1</v>
      </c>
      <c r="G39" s="123">
        <f>'ORÇ. GERAL'!G194</f>
        <v>552.04</v>
      </c>
      <c r="H39" s="75">
        <f t="shared" ref="H39:H43" si="3">F39*G39</f>
        <v>552.04</v>
      </c>
      <c r="I39" s="209"/>
      <c r="J39" s="209"/>
    </row>
    <row r="40" spans="1:10" ht="20.25" customHeight="1">
      <c r="A40" s="88" t="s">
        <v>301</v>
      </c>
      <c r="B40" s="117" t="s">
        <v>426</v>
      </c>
      <c r="C40" s="88" t="s">
        <v>275</v>
      </c>
      <c r="D40" s="120" t="s">
        <v>486</v>
      </c>
      <c r="E40" s="36" t="s">
        <v>12</v>
      </c>
      <c r="F40" s="67">
        <v>4.26</v>
      </c>
      <c r="G40" s="123">
        <f>'ORÇ. GERAL'!G195</f>
        <v>56.5</v>
      </c>
      <c r="H40" s="75">
        <f t="shared" si="3"/>
        <v>240.69</v>
      </c>
      <c r="I40" s="209"/>
      <c r="J40" s="209"/>
    </row>
    <row r="41" spans="1:10" ht="20.25" customHeight="1">
      <c r="A41" s="88" t="s">
        <v>302</v>
      </c>
      <c r="B41" s="117" t="s">
        <v>426</v>
      </c>
      <c r="C41" s="88" t="s">
        <v>277</v>
      </c>
      <c r="D41" s="118" t="s">
        <v>487</v>
      </c>
      <c r="E41" s="24" t="s">
        <v>21</v>
      </c>
      <c r="F41" s="67">
        <v>1</v>
      </c>
      <c r="G41" s="123">
        <f>'ORÇ. GERAL'!G196</f>
        <v>1795.12</v>
      </c>
      <c r="H41" s="75">
        <f t="shared" si="3"/>
        <v>1795.12</v>
      </c>
      <c r="I41" s="209"/>
      <c r="J41" s="209"/>
    </row>
    <row r="42" spans="1:10" ht="20.25" customHeight="1">
      <c r="A42" s="88" t="s">
        <v>303</v>
      </c>
      <c r="B42" s="117" t="s">
        <v>426</v>
      </c>
      <c r="C42" s="119" t="s">
        <v>279</v>
      </c>
      <c r="D42" s="66" t="s">
        <v>488</v>
      </c>
      <c r="E42" s="24" t="s">
        <v>21</v>
      </c>
      <c r="F42" s="67">
        <v>10</v>
      </c>
      <c r="G42" s="123">
        <f>'ORÇ. GERAL'!G197</f>
        <v>92.05</v>
      </c>
      <c r="H42" s="75">
        <f t="shared" si="3"/>
        <v>920.5</v>
      </c>
      <c r="I42" s="209"/>
      <c r="J42" s="209"/>
    </row>
    <row r="43" spans="1:10" ht="20.25" customHeight="1" thickBot="1">
      <c r="A43" s="88" t="s">
        <v>304</v>
      </c>
      <c r="B43" s="117" t="s">
        <v>426</v>
      </c>
      <c r="C43" s="97" t="s">
        <v>281</v>
      </c>
      <c r="D43" s="132" t="s">
        <v>489</v>
      </c>
      <c r="E43" s="24" t="s">
        <v>21</v>
      </c>
      <c r="F43" s="67">
        <v>8</v>
      </c>
      <c r="G43" s="123">
        <f>'ORÇ. GERAL'!G198</f>
        <v>24.23</v>
      </c>
      <c r="H43" s="75">
        <f t="shared" si="3"/>
        <v>193.84</v>
      </c>
      <c r="I43" s="209"/>
      <c r="J43" s="209"/>
    </row>
    <row r="44" spans="1:10" ht="20.25" customHeight="1" thickBot="1">
      <c r="A44" s="8" t="s">
        <v>305</v>
      </c>
      <c r="B44" s="479" t="s">
        <v>602</v>
      </c>
      <c r="C44" s="480"/>
      <c r="D44" s="10" t="s">
        <v>306</v>
      </c>
      <c r="E44" s="53"/>
      <c r="F44" s="12"/>
      <c r="G44" s="53"/>
      <c r="H44" s="12">
        <f>H45+H46</f>
        <v>5738.4</v>
      </c>
      <c r="I44" s="209"/>
      <c r="J44" s="209"/>
    </row>
    <row r="45" spans="1:10" ht="20.25" customHeight="1">
      <c r="A45" s="119" t="s">
        <v>307</v>
      </c>
      <c r="B45" s="117" t="s">
        <v>426</v>
      </c>
      <c r="C45" s="119" t="s">
        <v>308</v>
      </c>
      <c r="D45" s="120" t="s">
        <v>495</v>
      </c>
      <c r="E45" s="24" t="s">
        <v>21</v>
      </c>
      <c r="F45" s="122">
        <v>12</v>
      </c>
      <c r="G45" s="123">
        <f>'ORÇ. GERAL'!G200</f>
        <v>114.69</v>
      </c>
      <c r="H45" s="124">
        <f t="shared" ref="H45:H46" si="4">F45*G45</f>
        <v>1376.28</v>
      </c>
      <c r="I45" s="209"/>
      <c r="J45" s="209"/>
    </row>
    <row r="46" spans="1:10" ht="20.25" customHeight="1" thickBot="1">
      <c r="A46" s="119" t="s">
        <v>309</v>
      </c>
      <c r="B46" s="117" t="s">
        <v>426</v>
      </c>
      <c r="C46" s="88" t="s">
        <v>310</v>
      </c>
      <c r="D46" s="118" t="s">
        <v>496</v>
      </c>
      <c r="E46" s="24" t="s">
        <v>21</v>
      </c>
      <c r="F46" s="67">
        <v>84</v>
      </c>
      <c r="G46" s="123">
        <f>'ORÇ. GERAL'!G201</f>
        <v>51.93</v>
      </c>
      <c r="H46" s="26">
        <f t="shared" si="4"/>
        <v>4362.12</v>
      </c>
      <c r="I46" s="209"/>
      <c r="J46" s="209"/>
    </row>
    <row r="47" spans="1:10" ht="20.25" customHeight="1" thickBot="1">
      <c r="A47" s="8" t="s">
        <v>311</v>
      </c>
      <c r="B47" s="479" t="s">
        <v>602</v>
      </c>
      <c r="C47" s="480"/>
      <c r="D47" s="10" t="s">
        <v>312</v>
      </c>
      <c r="E47" s="53"/>
      <c r="F47" s="12"/>
      <c r="G47" s="53"/>
      <c r="H47" s="12">
        <f>H48+H49</f>
        <v>1755.8999999999999</v>
      </c>
      <c r="I47" s="209"/>
      <c r="J47" s="209"/>
    </row>
    <row r="48" spans="1:10" ht="20.25" customHeight="1">
      <c r="A48" s="134" t="s">
        <v>313</v>
      </c>
      <c r="B48" s="117" t="s">
        <v>426</v>
      </c>
      <c r="C48" s="119" t="s">
        <v>255</v>
      </c>
      <c r="D48" s="120" t="s">
        <v>479</v>
      </c>
      <c r="E48" s="121" t="s">
        <v>142</v>
      </c>
      <c r="F48" s="122">
        <v>530</v>
      </c>
      <c r="G48" s="123">
        <f>'ORÇ. GERAL'!G203</f>
        <v>2.63</v>
      </c>
      <c r="H48" s="124">
        <f t="shared" ref="H48:H49" si="5">F48*G48</f>
        <v>1393.8999999999999</v>
      </c>
      <c r="I48" s="209"/>
      <c r="J48" s="209"/>
    </row>
    <row r="49" spans="1:10" ht="20.25" customHeight="1" thickBot="1">
      <c r="A49" s="134" t="s">
        <v>314</v>
      </c>
      <c r="B49" s="117" t="s">
        <v>426</v>
      </c>
      <c r="C49" s="119" t="s">
        <v>259</v>
      </c>
      <c r="D49" s="120" t="s">
        <v>481</v>
      </c>
      <c r="E49" s="121" t="s">
        <v>142</v>
      </c>
      <c r="F49" s="122">
        <v>50</v>
      </c>
      <c r="G49" s="123">
        <f>'ORÇ. GERAL'!G204</f>
        <v>7.24</v>
      </c>
      <c r="H49" s="124">
        <f t="shared" si="5"/>
        <v>362</v>
      </c>
      <c r="I49" s="209"/>
      <c r="J49" s="209"/>
    </row>
    <row r="50" spans="1:10" ht="20.25" customHeight="1" thickBot="1">
      <c r="A50" s="8" t="s">
        <v>315</v>
      </c>
      <c r="B50" s="479" t="s">
        <v>602</v>
      </c>
      <c r="C50" s="480"/>
      <c r="D50" s="10" t="s">
        <v>316</v>
      </c>
      <c r="E50" s="8"/>
      <c r="F50" s="12"/>
      <c r="G50" s="53"/>
      <c r="H50" s="12">
        <f>H51+H52+H53</f>
        <v>1802.04</v>
      </c>
      <c r="I50" s="209"/>
      <c r="J50" s="209"/>
    </row>
    <row r="51" spans="1:10" ht="20.25" customHeight="1">
      <c r="A51" s="88" t="s">
        <v>317</v>
      </c>
      <c r="B51" s="117" t="s">
        <v>426</v>
      </c>
      <c r="C51" s="88" t="s">
        <v>318</v>
      </c>
      <c r="D51" s="118" t="s">
        <v>497</v>
      </c>
      <c r="E51" s="24" t="s">
        <v>21</v>
      </c>
      <c r="F51" s="67">
        <v>6</v>
      </c>
      <c r="G51" s="123">
        <f>'ORÇ. GERAL'!G206</f>
        <v>88.8</v>
      </c>
      <c r="H51" s="75">
        <f t="shared" ref="H51:H53" si="6">F51*G51</f>
        <v>532.79999999999995</v>
      </c>
      <c r="I51" s="209"/>
      <c r="J51" s="209"/>
    </row>
    <row r="52" spans="1:10" ht="20.25" customHeight="1">
      <c r="A52" s="88" t="s">
        <v>319</v>
      </c>
      <c r="B52" s="117" t="s">
        <v>426</v>
      </c>
      <c r="C52" s="88" t="s">
        <v>535</v>
      </c>
      <c r="D52" s="120" t="s">
        <v>536</v>
      </c>
      <c r="E52" s="36" t="s">
        <v>142</v>
      </c>
      <c r="F52" s="67">
        <v>60</v>
      </c>
      <c r="G52" s="123">
        <f>'ORÇ. GERAL'!G207</f>
        <v>18.64</v>
      </c>
      <c r="H52" s="75">
        <f t="shared" si="6"/>
        <v>1118.4000000000001</v>
      </c>
      <c r="I52" s="209"/>
      <c r="J52" s="209"/>
    </row>
    <row r="53" spans="1:10" ht="20.25" customHeight="1" thickBot="1">
      <c r="A53" s="88" t="s">
        <v>320</v>
      </c>
      <c r="B53" s="117" t="s">
        <v>426</v>
      </c>
      <c r="C53" s="88" t="s">
        <v>538</v>
      </c>
      <c r="D53" s="120" t="s">
        <v>537</v>
      </c>
      <c r="E53" s="24" t="s">
        <v>21</v>
      </c>
      <c r="F53" s="67">
        <v>6</v>
      </c>
      <c r="G53" s="123">
        <f>'ORÇ. GERAL'!G208</f>
        <v>25.14</v>
      </c>
      <c r="H53" s="75">
        <f t="shared" si="6"/>
        <v>150.84</v>
      </c>
      <c r="I53" s="209"/>
      <c r="J53" s="209"/>
    </row>
    <row r="54" spans="1:10" ht="20.25" customHeight="1" thickBot="1">
      <c r="A54" s="8" t="s">
        <v>321</v>
      </c>
      <c r="B54" s="479" t="s">
        <v>602</v>
      </c>
      <c r="C54" s="480"/>
      <c r="D54" s="10" t="s">
        <v>322</v>
      </c>
      <c r="E54" s="53"/>
      <c r="F54" s="12"/>
      <c r="G54" s="53"/>
      <c r="H54" s="273">
        <f>H55+H56+H57+H58</f>
        <v>89163.905599999998</v>
      </c>
      <c r="I54" s="208">
        <f>H54</f>
        <v>89163.905599999998</v>
      </c>
      <c r="J54" s="208">
        <f>I54*23.11%+I54</f>
        <v>109769.68418416</v>
      </c>
    </row>
    <row r="55" spans="1:10" ht="20.25" customHeight="1">
      <c r="A55" s="88" t="s">
        <v>323</v>
      </c>
      <c r="B55" s="117" t="s">
        <v>426</v>
      </c>
      <c r="C55" s="88" t="s">
        <v>324</v>
      </c>
      <c r="D55" s="118" t="s">
        <v>498</v>
      </c>
      <c r="E55" s="39" t="s">
        <v>29</v>
      </c>
      <c r="F55" s="67">
        <v>1140.8599999999999</v>
      </c>
      <c r="G55" s="123">
        <f>'ORÇ. GERAL'!G210</f>
        <v>22.24</v>
      </c>
      <c r="H55" s="26">
        <f t="shared" ref="H55:H58" si="7">F55*G55</f>
        <v>25372.726399999996</v>
      </c>
      <c r="I55" s="209"/>
      <c r="J55" s="209"/>
    </row>
    <row r="56" spans="1:10" ht="20.25" customHeight="1">
      <c r="A56" s="88" t="s">
        <v>325</v>
      </c>
      <c r="B56" s="117" t="s">
        <v>426</v>
      </c>
      <c r="C56" s="88" t="s">
        <v>324</v>
      </c>
      <c r="D56" s="118" t="s">
        <v>499</v>
      </c>
      <c r="E56" s="39" t="s">
        <v>29</v>
      </c>
      <c r="F56" s="67">
        <v>1315.65</v>
      </c>
      <c r="G56" s="123">
        <f>'ORÇ. GERAL'!G211</f>
        <v>22.24</v>
      </c>
      <c r="H56" s="26">
        <f t="shared" si="7"/>
        <v>29260.056</v>
      </c>
      <c r="I56" s="209"/>
      <c r="J56" s="209"/>
    </row>
    <row r="57" spans="1:10" ht="20.25" customHeight="1">
      <c r="A57" s="88" t="s">
        <v>326</v>
      </c>
      <c r="B57" s="117" t="s">
        <v>426</v>
      </c>
      <c r="C57" s="88" t="s">
        <v>327</v>
      </c>
      <c r="D57" s="118" t="s">
        <v>501</v>
      </c>
      <c r="E57" s="39" t="s">
        <v>29</v>
      </c>
      <c r="F57" s="67">
        <v>1176.96</v>
      </c>
      <c r="G57" s="123">
        <f>'ORÇ. GERAL'!G212</f>
        <v>17.920000000000002</v>
      </c>
      <c r="H57" s="26">
        <f t="shared" si="7"/>
        <v>21091.123200000002</v>
      </c>
      <c r="I57" s="209"/>
      <c r="J57" s="209"/>
    </row>
    <row r="58" spans="1:10" ht="20.25" customHeight="1" thickBot="1">
      <c r="A58" s="88" t="s">
        <v>328</v>
      </c>
      <c r="B58" s="117" t="s">
        <v>426</v>
      </c>
      <c r="C58" s="88" t="s">
        <v>327</v>
      </c>
      <c r="D58" s="118" t="s">
        <v>500</v>
      </c>
      <c r="E58" s="39" t="s">
        <v>29</v>
      </c>
      <c r="F58" s="67">
        <v>750</v>
      </c>
      <c r="G58" s="123">
        <f>'ORÇ. GERAL'!G213</f>
        <v>17.920000000000002</v>
      </c>
      <c r="H58" s="26">
        <f t="shared" si="7"/>
        <v>13440.000000000002</v>
      </c>
      <c r="I58" s="209"/>
      <c r="J58" s="209"/>
    </row>
    <row r="59" spans="1:10" ht="20.25" customHeight="1" thickBot="1">
      <c r="A59" s="8" t="s">
        <v>335</v>
      </c>
      <c r="B59" s="479" t="s">
        <v>602</v>
      </c>
      <c r="C59" s="480"/>
      <c r="D59" s="10" t="s">
        <v>336</v>
      </c>
      <c r="E59" s="53"/>
      <c r="F59" s="12"/>
      <c r="G59" s="53"/>
      <c r="H59" s="273">
        <f>H60</f>
        <v>40361.43</v>
      </c>
      <c r="I59" s="208">
        <f>H59</f>
        <v>40361.43</v>
      </c>
      <c r="J59" s="208">
        <f>I59*23.11%+I59</f>
        <v>49688.956472999998</v>
      </c>
    </row>
    <row r="60" spans="1:10" ht="20.25" customHeight="1" thickBot="1">
      <c r="A60" s="119" t="s">
        <v>337</v>
      </c>
      <c r="B60" s="117" t="s">
        <v>426</v>
      </c>
      <c r="C60" s="119" t="s">
        <v>338</v>
      </c>
      <c r="D60" s="120" t="s">
        <v>503</v>
      </c>
      <c r="E60" s="24" t="s">
        <v>21</v>
      </c>
      <c r="F60" s="122">
        <v>1</v>
      </c>
      <c r="G60" s="123">
        <f>'ORÇ. GERAL'!G218</f>
        <v>40361.43</v>
      </c>
      <c r="H60" s="124">
        <f t="shared" ref="H60" si="8">F60*G60</f>
        <v>40361.43</v>
      </c>
      <c r="I60" s="209"/>
      <c r="J60" s="209"/>
    </row>
    <row r="61" spans="1:10" ht="20.25" customHeight="1" thickBot="1">
      <c r="A61" s="8" t="s">
        <v>355</v>
      </c>
      <c r="B61" s="479" t="s">
        <v>602</v>
      </c>
      <c r="C61" s="480"/>
      <c r="D61" s="10" t="s">
        <v>398</v>
      </c>
      <c r="E61" s="53"/>
      <c r="F61" s="12"/>
      <c r="G61" s="53"/>
      <c r="H61" s="273">
        <f>SUM(H62:H64)</f>
        <v>5500.688799999999</v>
      </c>
      <c r="I61" s="208">
        <f>H61</f>
        <v>5500.688799999999</v>
      </c>
      <c r="J61" s="208">
        <f>I61*23.11%+I61</f>
        <v>6771.8979816799983</v>
      </c>
    </row>
    <row r="62" spans="1:10" ht="20.25" customHeight="1">
      <c r="A62" s="159" t="s">
        <v>356</v>
      </c>
      <c r="B62" s="117" t="s">
        <v>426</v>
      </c>
      <c r="C62" s="159" t="s">
        <v>357</v>
      </c>
      <c r="D62" s="93" t="s">
        <v>509</v>
      </c>
      <c r="E62" s="161" t="s">
        <v>29</v>
      </c>
      <c r="F62" s="162">
        <v>3.36</v>
      </c>
      <c r="G62" s="305">
        <f>'ORÇ. GERAL'!G230</f>
        <v>669.62</v>
      </c>
      <c r="H62" s="136">
        <f t="shared" ref="H62:H64" si="9">F62*G62</f>
        <v>2249.9231999999997</v>
      </c>
      <c r="I62" s="209"/>
      <c r="J62" s="209"/>
    </row>
    <row r="63" spans="1:10" ht="20.25" customHeight="1">
      <c r="A63" s="81" t="s">
        <v>399</v>
      </c>
      <c r="B63" s="117" t="s">
        <v>426</v>
      </c>
      <c r="C63" s="158" t="s">
        <v>360</v>
      </c>
      <c r="D63" s="167" t="s">
        <v>510</v>
      </c>
      <c r="E63" s="168" t="s">
        <v>29</v>
      </c>
      <c r="F63" s="169">
        <v>72.16</v>
      </c>
      <c r="G63" s="122">
        <f>'ORÇ. GERAL'!G231</f>
        <v>35.659999999999997</v>
      </c>
      <c r="H63" s="124">
        <f t="shared" si="9"/>
        <v>2573.2255999999998</v>
      </c>
      <c r="I63" s="209"/>
      <c r="J63" s="209"/>
    </row>
    <row r="64" spans="1:10" ht="20.25" customHeight="1" thickBot="1">
      <c r="A64" s="81" t="s">
        <v>400</v>
      </c>
      <c r="B64" s="117" t="s">
        <v>426</v>
      </c>
      <c r="C64" s="137" t="s">
        <v>360</v>
      </c>
      <c r="D64" s="138" t="s">
        <v>511</v>
      </c>
      <c r="E64" s="139" t="s">
        <v>29</v>
      </c>
      <c r="F64" s="140">
        <v>19</v>
      </c>
      <c r="G64" s="140">
        <f>'ORÇ. GERAL'!G232</f>
        <v>35.659999999999997</v>
      </c>
      <c r="H64" s="141">
        <f t="shared" si="9"/>
        <v>677.54</v>
      </c>
      <c r="I64" s="209"/>
      <c r="J64" s="209"/>
    </row>
    <row r="65" spans="1:10" ht="20.25" customHeight="1" thickBot="1">
      <c r="A65" s="8" t="s">
        <v>358</v>
      </c>
      <c r="B65" s="479" t="s">
        <v>602</v>
      </c>
      <c r="C65" s="480"/>
      <c r="D65" s="10" t="s">
        <v>363</v>
      </c>
      <c r="E65" s="53"/>
      <c r="F65" s="12"/>
      <c r="G65" s="53"/>
      <c r="H65" s="273">
        <f>H66</f>
        <v>1830.1830000000002</v>
      </c>
      <c r="I65" s="208">
        <f>H65</f>
        <v>1830.1830000000002</v>
      </c>
      <c r="J65" s="208">
        <f>I65*23.11%+I65</f>
        <v>2253.1382913000002</v>
      </c>
    </row>
    <row r="66" spans="1:10" ht="20.25" customHeight="1" thickBot="1">
      <c r="A66" s="159" t="s">
        <v>359</v>
      </c>
      <c r="B66" s="117" t="s">
        <v>426</v>
      </c>
      <c r="C66" s="142" t="s">
        <v>540</v>
      </c>
      <c r="D66" s="207" t="s">
        <v>539</v>
      </c>
      <c r="E66" s="143" t="s">
        <v>29</v>
      </c>
      <c r="F66" s="144">
        <v>18.3</v>
      </c>
      <c r="G66" s="163">
        <f>'ORÇ. GERAL'!G234</f>
        <v>100.01</v>
      </c>
      <c r="H66" s="146">
        <f t="shared" ref="H66" si="10">F66*G66</f>
        <v>1830.1830000000002</v>
      </c>
    </row>
    <row r="67" spans="1:10" ht="20.25" customHeight="1" thickBot="1">
      <c r="A67" s="8" t="s">
        <v>362</v>
      </c>
      <c r="B67" s="479" t="s">
        <v>602</v>
      </c>
      <c r="C67" s="480"/>
      <c r="D67" s="10" t="s">
        <v>361</v>
      </c>
      <c r="E67" s="53"/>
      <c r="F67" s="12"/>
      <c r="G67" s="53"/>
      <c r="H67" s="273">
        <f>SUM(H68:H70)</f>
        <v>2544.46</v>
      </c>
      <c r="I67" s="210">
        <f>H67</f>
        <v>2544.46</v>
      </c>
      <c r="J67" s="208">
        <f>I67*23.11%+I67</f>
        <v>3132.4847060000002</v>
      </c>
    </row>
    <row r="68" spans="1:10" ht="20.25" customHeight="1">
      <c r="A68" s="159" t="s">
        <v>401</v>
      </c>
      <c r="B68" s="173" t="s">
        <v>426</v>
      </c>
      <c r="C68" s="159" t="s">
        <v>279</v>
      </c>
      <c r="D68" s="160" t="s">
        <v>488</v>
      </c>
      <c r="E68" s="161" t="s">
        <v>21</v>
      </c>
      <c r="F68" s="162">
        <v>1</v>
      </c>
      <c r="G68" s="305">
        <f>'ORÇ. GERAL'!G236</f>
        <v>92.05</v>
      </c>
      <c r="H68" s="136">
        <f t="shared" ref="H68:H70" si="11">F68*G68</f>
        <v>92.05</v>
      </c>
    </row>
    <row r="69" spans="1:10" ht="20.25" customHeight="1">
      <c r="A69" s="164" t="s">
        <v>364</v>
      </c>
      <c r="B69" s="117" t="s">
        <v>426</v>
      </c>
      <c r="C69" s="164" t="s">
        <v>255</v>
      </c>
      <c r="D69" s="83" t="s">
        <v>479</v>
      </c>
      <c r="E69" s="165" t="s">
        <v>142</v>
      </c>
      <c r="F69" s="85">
        <v>540</v>
      </c>
      <c r="G69" s="122">
        <f>'ORÇ. GERAL'!G237</f>
        <v>2.63</v>
      </c>
      <c r="H69" s="166">
        <f t="shared" si="11"/>
        <v>1420.2</v>
      </c>
    </row>
    <row r="70" spans="1:10" ht="20.25" customHeight="1" thickBot="1">
      <c r="A70" s="164" t="s">
        <v>402</v>
      </c>
      <c r="B70" s="135" t="s">
        <v>426</v>
      </c>
      <c r="C70" s="137" t="s">
        <v>308</v>
      </c>
      <c r="D70" s="290" t="s">
        <v>495</v>
      </c>
      <c r="E70" s="121" t="s">
        <v>21</v>
      </c>
      <c r="F70" s="122">
        <v>9</v>
      </c>
      <c r="G70" s="122">
        <f>'ORÇ. GERAL'!G238</f>
        <v>114.69</v>
      </c>
      <c r="H70" s="235">
        <f t="shared" si="11"/>
        <v>1032.21</v>
      </c>
    </row>
    <row r="71" spans="1:10" ht="20.100000000000001" customHeight="1">
      <c r="A71" s="171"/>
      <c r="E71" s="481" t="s">
        <v>406</v>
      </c>
      <c r="F71" s="482"/>
      <c r="G71" s="483"/>
      <c r="H71" s="147">
        <f>H67+H65+H61+H59+H54+H9</f>
        <v>173748.39240000001</v>
      </c>
    </row>
    <row r="72" spans="1:10" ht="20.100000000000001" customHeight="1">
      <c r="E72" s="484" t="s">
        <v>365</v>
      </c>
      <c r="F72" s="485"/>
      <c r="G72" s="486"/>
      <c r="H72" s="148">
        <f>H71*20.11%</f>
        <v>34940.801711640001</v>
      </c>
    </row>
    <row r="73" spans="1:10" ht="20.100000000000001" customHeight="1">
      <c r="D73" s="149"/>
      <c r="E73" s="484" t="s">
        <v>366</v>
      </c>
      <c r="F73" s="485"/>
      <c r="G73" s="486"/>
      <c r="H73" s="148">
        <f>H71*3%</f>
        <v>5212.4517720000003</v>
      </c>
    </row>
    <row r="74" spans="1:10" ht="20.100000000000001" customHeight="1" thickBot="1">
      <c r="E74" s="487" t="s">
        <v>596</v>
      </c>
      <c r="F74" s="487"/>
      <c r="G74" s="487"/>
      <c r="H74" s="307">
        <f>H71+H72+H73</f>
        <v>213901.64588364001</v>
      </c>
    </row>
    <row r="75" spans="1:10">
      <c r="A75" s="488" t="s">
        <v>368</v>
      </c>
      <c r="B75" s="489"/>
      <c r="C75" s="489"/>
      <c r="D75" s="489"/>
      <c r="E75" s="490"/>
      <c r="F75" s="490"/>
      <c r="G75" s="490"/>
      <c r="H75" s="491"/>
      <c r="I75" s="156"/>
    </row>
    <row r="76" spans="1:10" ht="15.75" thickBot="1">
      <c r="A76" s="492"/>
      <c r="B76" s="493"/>
      <c r="C76" s="493"/>
      <c r="D76" s="493"/>
      <c r="E76" s="493"/>
      <c r="F76" s="493"/>
      <c r="G76" s="493"/>
      <c r="H76" s="494"/>
    </row>
    <row r="77" spans="1:10" ht="15.75" thickBot="1">
      <c r="A77" s="349" t="s">
        <v>369</v>
      </c>
      <c r="B77" s="350"/>
      <c r="C77" s="351"/>
      <c r="D77" s="201" t="s">
        <v>370</v>
      </c>
      <c r="E77" s="349" t="s">
        <v>371</v>
      </c>
      <c r="F77" s="350"/>
      <c r="G77" s="350"/>
      <c r="H77" s="351"/>
    </row>
    <row r="78" spans="1:10" ht="15.75" customHeight="1" thickBot="1">
      <c r="A78" s="352">
        <v>1</v>
      </c>
      <c r="B78" s="353"/>
      <c r="C78" s="354"/>
      <c r="D78" s="203" t="s">
        <v>372</v>
      </c>
      <c r="E78" s="355">
        <f t="shared" ref="E78" si="12">SUM(E79:G83)</f>
        <v>5.3600000000000009E-2</v>
      </c>
      <c r="F78" s="356"/>
      <c r="G78" s="356"/>
      <c r="H78" s="357"/>
    </row>
    <row r="79" spans="1:10" ht="15.75" thickBot="1">
      <c r="A79" s="358" t="s">
        <v>373</v>
      </c>
      <c r="B79" s="359"/>
      <c r="C79" s="360"/>
      <c r="D79" s="200" t="s">
        <v>374</v>
      </c>
      <c r="E79" s="361">
        <v>0.03</v>
      </c>
      <c r="F79" s="362"/>
      <c r="G79" s="362"/>
      <c r="H79" s="363"/>
    </row>
    <row r="80" spans="1:10" ht="15.75" thickBot="1">
      <c r="A80" s="358" t="s">
        <v>375</v>
      </c>
      <c r="B80" s="359"/>
      <c r="C80" s="360"/>
      <c r="D80" s="200" t="s">
        <v>376</v>
      </c>
      <c r="E80" s="361">
        <v>4.0000000000000001E-3</v>
      </c>
      <c r="F80" s="362"/>
      <c r="G80" s="362"/>
      <c r="H80" s="363"/>
    </row>
    <row r="81" spans="1:8" ht="15.75" thickBot="1">
      <c r="A81" s="358" t="s">
        <v>377</v>
      </c>
      <c r="B81" s="359"/>
      <c r="C81" s="360"/>
      <c r="D81" s="200" t="s">
        <v>378</v>
      </c>
      <c r="E81" s="361">
        <v>4.0000000000000001E-3</v>
      </c>
      <c r="F81" s="362"/>
      <c r="G81" s="362"/>
      <c r="H81" s="363"/>
    </row>
    <row r="82" spans="1:8" ht="15.75" thickBot="1">
      <c r="A82" s="358" t="s">
        <v>379</v>
      </c>
      <c r="B82" s="359"/>
      <c r="C82" s="360"/>
      <c r="D82" s="200" t="s">
        <v>380</v>
      </c>
      <c r="E82" s="361">
        <v>9.7000000000000003E-3</v>
      </c>
      <c r="F82" s="362"/>
      <c r="G82" s="362"/>
      <c r="H82" s="363"/>
    </row>
    <row r="83" spans="1:8" ht="15.75" thickBot="1">
      <c r="A83" s="358" t="s">
        <v>381</v>
      </c>
      <c r="B83" s="359"/>
      <c r="C83" s="360"/>
      <c r="D83" s="200" t="s">
        <v>382</v>
      </c>
      <c r="E83" s="361">
        <v>5.8999999999999999E-3</v>
      </c>
      <c r="F83" s="362"/>
      <c r="G83" s="362"/>
      <c r="H83" s="363"/>
    </row>
    <row r="84" spans="1:8" ht="15.75" thickBot="1">
      <c r="A84" s="352">
        <v>2</v>
      </c>
      <c r="B84" s="353"/>
      <c r="C84" s="354"/>
      <c r="D84" s="203" t="s">
        <v>383</v>
      </c>
      <c r="E84" s="355">
        <f t="shared" ref="E84" si="13">SUM(E85:F88)</f>
        <v>6.8500000000000005E-2</v>
      </c>
      <c r="F84" s="356"/>
      <c r="G84" s="356"/>
      <c r="H84" s="357"/>
    </row>
    <row r="85" spans="1:8" ht="15.75" thickBot="1">
      <c r="A85" s="358" t="s">
        <v>384</v>
      </c>
      <c r="B85" s="359"/>
      <c r="C85" s="360"/>
      <c r="D85" s="200" t="s">
        <v>385</v>
      </c>
      <c r="E85" s="361">
        <v>0.02</v>
      </c>
      <c r="F85" s="362"/>
      <c r="G85" s="362"/>
      <c r="H85" s="363"/>
    </row>
    <row r="86" spans="1:8" ht="15.75" thickBot="1">
      <c r="A86" s="358" t="s">
        <v>386</v>
      </c>
      <c r="B86" s="359"/>
      <c r="C86" s="360"/>
      <c r="D86" s="200" t="s">
        <v>387</v>
      </c>
      <c r="E86" s="361">
        <v>0.03</v>
      </c>
      <c r="F86" s="362"/>
      <c r="G86" s="362"/>
      <c r="H86" s="363"/>
    </row>
    <row r="87" spans="1:8" ht="15.75" thickBot="1">
      <c r="A87" s="358" t="s">
        <v>388</v>
      </c>
      <c r="B87" s="359"/>
      <c r="C87" s="360"/>
      <c r="D87" s="200" t="s">
        <v>389</v>
      </c>
      <c r="E87" s="361">
        <v>6.4999999999999997E-3</v>
      </c>
      <c r="F87" s="362"/>
      <c r="G87" s="362"/>
      <c r="H87" s="363"/>
    </row>
    <row r="88" spans="1:8" ht="15.75" thickBot="1">
      <c r="A88" s="358" t="s">
        <v>390</v>
      </c>
      <c r="B88" s="359"/>
      <c r="C88" s="360"/>
      <c r="D88" s="200" t="s">
        <v>391</v>
      </c>
      <c r="E88" s="361">
        <v>1.2E-2</v>
      </c>
      <c r="F88" s="362"/>
      <c r="G88" s="362"/>
      <c r="H88" s="363"/>
    </row>
    <row r="89" spans="1:8" ht="15.75" thickBot="1">
      <c r="A89" s="352">
        <v>3</v>
      </c>
      <c r="B89" s="353"/>
      <c r="C89" s="354"/>
      <c r="D89" s="203" t="s">
        <v>392</v>
      </c>
      <c r="E89" s="355">
        <f t="shared" ref="E89" si="14">E90</f>
        <v>6.1600000000000002E-2</v>
      </c>
      <c r="F89" s="356"/>
      <c r="G89" s="356"/>
      <c r="H89" s="357"/>
    </row>
    <row r="90" spans="1:8" ht="15.75" thickBot="1">
      <c r="A90" s="358" t="s">
        <v>393</v>
      </c>
      <c r="B90" s="359"/>
      <c r="C90" s="360"/>
      <c r="D90" s="200" t="s">
        <v>394</v>
      </c>
      <c r="E90" s="361">
        <v>6.1600000000000002E-2</v>
      </c>
      <c r="F90" s="362"/>
      <c r="G90" s="362"/>
      <c r="H90" s="363"/>
    </row>
    <row r="91" spans="1:8" ht="15.75" thickBot="1">
      <c r="A91" s="365"/>
      <c r="B91" s="366"/>
      <c r="C91" s="367"/>
      <c r="D91" s="202" t="s">
        <v>395</v>
      </c>
      <c r="E91" s="355">
        <f t="shared" ref="E91" si="15">((1+E79+E81+E82+E80)*(1+E83)*(1+E89)/(1-E84))-1</f>
        <v>0.20107410208051557</v>
      </c>
      <c r="F91" s="356"/>
      <c r="G91" s="356"/>
      <c r="H91" s="357"/>
    </row>
    <row r="92" spans="1:8">
      <c r="A92" s="293"/>
      <c r="B92" s="154"/>
      <c r="C92" s="154"/>
      <c r="D92" s="154"/>
      <c r="E92" s="155"/>
      <c r="F92" s="155"/>
      <c r="G92" s="155"/>
      <c r="H92" s="294"/>
    </row>
    <row r="93" spans="1:8">
      <c r="A93" s="154"/>
      <c r="B93" s="154"/>
      <c r="C93" s="154"/>
      <c r="D93" s="154"/>
      <c r="E93" s="155"/>
      <c r="F93" s="155"/>
      <c r="G93" s="155"/>
      <c r="H93" s="155"/>
    </row>
    <row r="94" spans="1:8">
      <c r="A94" s="154"/>
      <c r="B94" s="154"/>
      <c r="C94" s="154"/>
      <c r="D94" s="154"/>
      <c r="E94" s="155"/>
      <c r="F94" s="155"/>
      <c r="G94" s="155"/>
      <c r="H94" s="155"/>
    </row>
    <row r="95" spans="1:8">
      <c r="A95" s="154"/>
      <c r="B95" s="154"/>
      <c r="C95" s="154"/>
      <c r="D95" s="154"/>
      <c r="E95" s="155"/>
      <c r="F95" s="155"/>
      <c r="G95" s="155"/>
      <c r="H95" s="155"/>
    </row>
    <row r="96" spans="1:8">
      <c r="A96" s="154"/>
      <c r="B96" s="154"/>
      <c r="C96" s="154"/>
      <c r="D96" s="154"/>
      <c r="E96" s="155"/>
      <c r="F96" s="155"/>
      <c r="G96" s="155"/>
      <c r="H96" s="155"/>
    </row>
    <row r="97" spans="1:8">
      <c r="A97" s="154"/>
      <c r="B97" s="154"/>
      <c r="C97" s="154"/>
      <c r="D97" s="154"/>
      <c r="E97" s="155"/>
      <c r="F97" s="155"/>
      <c r="G97" s="155"/>
      <c r="H97" s="155"/>
    </row>
    <row r="98" spans="1:8">
      <c r="A98" s="154"/>
      <c r="B98" s="154"/>
      <c r="C98" s="154"/>
      <c r="D98" s="154"/>
      <c r="E98" s="155"/>
      <c r="F98" s="155"/>
      <c r="G98" s="155"/>
      <c r="H98" s="155"/>
    </row>
    <row r="99" spans="1:8">
      <c r="A99" s="275"/>
      <c r="B99" s="275"/>
      <c r="C99" s="275"/>
      <c r="D99" s="277" t="s">
        <v>593</v>
      </c>
      <c r="H99" s="275"/>
    </row>
    <row r="100" spans="1:8">
      <c r="A100" s="495" t="s">
        <v>585</v>
      </c>
      <c r="B100" s="495"/>
      <c r="C100" s="495"/>
      <c r="D100" s="283" t="s">
        <v>586</v>
      </c>
      <c r="E100" s="497" t="s">
        <v>574</v>
      </c>
      <c r="F100" s="497"/>
      <c r="G100" s="497"/>
      <c r="H100" s="497"/>
    </row>
    <row r="101" spans="1:8">
      <c r="A101" s="496" t="s">
        <v>588</v>
      </c>
      <c r="B101" s="496"/>
      <c r="C101" s="496"/>
      <c r="D101" s="281" t="s">
        <v>592</v>
      </c>
      <c r="E101" s="498" t="s">
        <v>396</v>
      </c>
      <c r="F101" s="498"/>
      <c r="G101" s="498"/>
      <c r="H101" s="498"/>
    </row>
  </sheetData>
  <mergeCells count="63">
    <mergeCell ref="A7:C7"/>
    <mergeCell ref="A100:C100"/>
    <mergeCell ref="A101:C101"/>
    <mergeCell ref="A91:C91"/>
    <mergeCell ref="E91:H91"/>
    <mergeCell ref="E100:H100"/>
    <mergeCell ref="E101:H101"/>
    <mergeCell ref="A88:C88"/>
    <mergeCell ref="E88:H88"/>
    <mergeCell ref="A89:C89"/>
    <mergeCell ref="E89:H89"/>
    <mergeCell ref="A90:C90"/>
    <mergeCell ref="E90:H90"/>
    <mergeCell ref="A85:C85"/>
    <mergeCell ref="E85:H85"/>
    <mergeCell ref="A86:C86"/>
    <mergeCell ref="E86:H86"/>
    <mergeCell ref="A87:C87"/>
    <mergeCell ref="E87:H87"/>
    <mergeCell ref="A82:C82"/>
    <mergeCell ref="E82:H82"/>
    <mergeCell ref="A83:C83"/>
    <mergeCell ref="E83:H83"/>
    <mergeCell ref="A84:C84"/>
    <mergeCell ref="E84:H84"/>
    <mergeCell ref="A79:C79"/>
    <mergeCell ref="E79:H79"/>
    <mergeCell ref="A80:C80"/>
    <mergeCell ref="E80:H80"/>
    <mergeCell ref="A81:C81"/>
    <mergeCell ref="E81:H81"/>
    <mergeCell ref="A78:C78"/>
    <mergeCell ref="E78:H78"/>
    <mergeCell ref="E7:H7"/>
    <mergeCell ref="E71:G71"/>
    <mergeCell ref="E72:G72"/>
    <mergeCell ref="E73:G73"/>
    <mergeCell ref="E74:G74"/>
    <mergeCell ref="A75:H76"/>
    <mergeCell ref="A77:C77"/>
    <mergeCell ref="E77:H77"/>
    <mergeCell ref="B67:C67"/>
    <mergeCell ref="B9:C9"/>
    <mergeCell ref="B15:C15"/>
    <mergeCell ref="B18:C18"/>
    <mergeCell ref="B20:C20"/>
    <mergeCell ref="B26:C26"/>
    <mergeCell ref="A6:H6"/>
    <mergeCell ref="A1:C3"/>
    <mergeCell ref="D1:D3"/>
    <mergeCell ref="E1:H3"/>
    <mergeCell ref="A4:H4"/>
    <mergeCell ref="A5:H5"/>
    <mergeCell ref="B30:C30"/>
    <mergeCell ref="B34:C34"/>
    <mergeCell ref="B38:C38"/>
    <mergeCell ref="B61:C61"/>
    <mergeCell ref="B65:C65"/>
    <mergeCell ref="B44:C44"/>
    <mergeCell ref="B47:C47"/>
    <mergeCell ref="B50:C50"/>
    <mergeCell ref="B54:C54"/>
    <mergeCell ref="B59:C59"/>
  </mergeCells>
  <pageMargins left="0.51181102362204722" right="0.51181102362204722" top="0.39370078740157483" bottom="0.39370078740157483" header="0.31496062992125984" footer="0.31496062992125984"/>
  <pageSetup paperSize="9" scale="65" orientation="landscape" r:id="rId1"/>
  <rowBreaks count="2" manualBreakCount="2">
    <brk id="38" max="7" man="1"/>
    <brk id="70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53"/>
  <sheetViews>
    <sheetView view="pageBreakPreview" topLeftCell="P22" zoomScale="70" zoomScaleNormal="70" zoomScaleSheetLayoutView="70" workbookViewId="0">
      <selection activeCell="M20" sqref="M20:N20"/>
    </sheetView>
  </sheetViews>
  <sheetFormatPr defaultRowHeight="15"/>
  <cols>
    <col min="2" max="2" width="18.140625" customWidth="1"/>
    <col min="3" max="3" width="19.5703125" customWidth="1"/>
    <col min="4" max="4" width="12.7109375" customWidth="1"/>
    <col min="7" max="7" width="10.140625" customWidth="1"/>
    <col min="8" max="8" width="9.7109375" customWidth="1"/>
    <col min="9" max="9" width="16.7109375" bestFit="1" customWidth="1"/>
    <col min="10" max="10" width="11" bestFit="1" customWidth="1"/>
    <col min="11" max="11" width="16.7109375" bestFit="1" customWidth="1"/>
    <col min="12" max="12" width="11" bestFit="1" customWidth="1"/>
    <col min="13" max="13" width="16.7109375" bestFit="1" customWidth="1"/>
    <col min="14" max="14" width="11" bestFit="1" customWidth="1"/>
    <col min="15" max="15" width="16.7109375" bestFit="1" customWidth="1"/>
    <col min="16" max="16" width="11" bestFit="1" customWidth="1"/>
    <col min="17" max="17" width="16.7109375" bestFit="1" customWidth="1"/>
    <col min="18" max="18" width="11" customWidth="1"/>
    <col min="19" max="19" width="16.7109375" bestFit="1" customWidth="1"/>
    <col min="20" max="20" width="11" bestFit="1" customWidth="1"/>
    <col min="21" max="21" width="16.7109375" bestFit="1" customWidth="1"/>
    <col min="22" max="22" width="11" bestFit="1" customWidth="1"/>
    <col min="23" max="23" width="16.7109375" bestFit="1" customWidth="1"/>
    <col min="24" max="24" width="11" bestFit="1" customWidth="1"/>
    <col min="25" max="25" width="16.7109375" bestFit="1" customWidth="1"/>
    <col min="26" max="26" width="11" bestFit="1" customWidth="1"/>
    <col min="27" max="27" width="16.7109375" bestFit="1" customWidth="1"/>
    <col min="28" max="28" width="11" bestFit="1" customWidth="1"/>
    <col min="29" max="29" width="15" customWidth="1"/>
    <col min="30" max="30" width="14.7109375" customWidth="1"/>
    <col min="31" max="32" width="14.85546875" customWidth="1"/>
    <col min="33" max="33" width="11.5703125" customWidth="1"/>
    <col min="34" max="34" width="7.140625" customWidth="1"/>
    <col min="35" max="35" width="19.5703125" customWidth="1"/>
    <col min="36" max="36" width="19.28515625" customWidth="1"/>
    <col min="276" max="276" width="18.140625" customWidth="1"/>
    <col min="277" max="277" width="19.5703125" customWidth="1"/>
    <col min="278" max="278" width="12.7109375" customWidth="1"/>
    <col min="283" max="283" width="12.5703125" customWidth="1"/>
    <col min="284" max="284" width="14.7109375" customWidth="1"/>
    <col min="289" max="289" width="13.42578125" bestFit="1" customWidth="1"/>
    <col min="291" max="291" width="19.5703125" customWidth="1"/>
    <col min="292" max="292" width="19.28515625" customWidth="1"/>
    <col min="532" max="532" width="18.140625" customWidth="1"/>
    <col min="533" max="533" width="19.5703125" customWidth="1"/>
    <col min="534" max="534" width="12.7109375" customWidth="1"/>
    <col min="539" max="539" width="12.5703125" customWidth="1"/>
    <col min="540" max="540" width="14.7109375" customWidth="1"/>
    <col min="545" max="545" width="13.42578125" bestFit="1" customWidth="1"/>
    <col min="547" max="547" width="19.5703125" customWidth="1"/>
    <col min="548" max="548" width="19.28515625" customWidth="1"/>
    <col min="788" max="788" width="18.140625" customWidth="1"/>
    <col min="789" max="789" width="19.5703125" customWidth="1"/>
    <col min="790" max="790" width="12.7109375" customWidth="1"/>
    <col min="795" max="795" width="12.5703125" customWidth="1"/>
    <col min="796" max="796" width="14.7109375" customWidth="1"/>
    <col min="801" max="801" width="13.42578125" bestFit="1" customWidth="1"/>
    <col min="803" max="803" width="19.5703125" customWidth="1"/>
    <col min="804" max="804" width="19.28515625" customWidth="1"/>
    <col min="1044" max="1044" width="18.140625" customWidth="1"/>
    <col min="1045" max="1045" width="19.5703125" customWidth="1"/>
    <col min="1046" max="1046" width="12.7109375" customWidth="1"/>
    <col min="1051" max="1051" width="12.5703125" customWidth="1"/>
    <col min="1052" max="1052" width="14.7109375" customWidth="1"/>
    <col min="1057" max="1057" width="13.42578125" bestFit="1" customWidth="1"/>
    <col min="1059" max="1059" width="19.5703125" customWidth="1"/>
    <col min="1060" max="1060" width="19.28515625" customWidth="1"/>
    <col min="1300" max="1300" width="18.140625" customWidth="1"/>
    <col min="1301" max="1301" width="19.5703125" customWidth="1"/>
    <col min="1302" max="1302" width="12.7109375" customWidth="1"/>
    <col min="1307" max="1307" width="12.5703125" customWidth="1"/>
    <col min="1308" max="1308" width="14.7109375" customWidth="1"/>
    <col min="1313" max="1313" width="13.42578125" bestFit="1" customWidth="1"/>
    <col min="1315" max="1315" width="19.5703125" customWidth="1"/>
    <col min="1316" max="1316" width="19.28515625" customWidth="1"/>
    <col min="1556" max="1556" width="18.140625" customWidth="1"/>
    <col min="1557" max="1557" width="19.5703125" customWidth="1"/>
    <col min="1558" max="1558" width="12.7109375" customWidth="1"/>
    <col min="1563" max="1563" width="12.5703125" customWidth="1"/>
    <col min="1564" max="1564" width="14.7109375" customWidth="1"/>
    <col min="1569" max="1569" width="13.42578125" bestFit="1" customWidth="1"/>
    <col min="1571" max="1571" width="19.5703125" customWidth="1"/>
    <col min="1572" max="1572" width="19.28515625" customWidth="1"/>
    <col min="1812" max="1812" width="18.140625" customWidth="1"/>
    <col min="1813" max="1813" width="19.5703125" customWidth="1"/>
    <col min="1814" max="1814" width="12.7109375" customWidth="1"/>
    <col min="1819" max="1819" width="12.5703125" customWidth="1"/>
    <col min="1820" max="1820" width="14.7109375" customWidth="1"/>
    <col min="1825" max="1825" width="13.42578125" bestFit="1" customWidth="1"/>
    <col min="1827" max="1827" width="19.5703125" customWidth="1"/>
    <col min="1828" max="1828" width="19.28515625" customWidth="1"/>
    <col min="2068" max="2068" width="18.140625" customWidth="1"/>
    <col min="2069" max="2069" width="19.5703125" customWidth="1"/>
    <col min="2070" max="2070" width="12.7109375" customWidth="1"/>
    <col min="2075" max="2075" width="12.5703125" customWidth="1"/>
    <col min="2076" max="2076" width="14.7109375" customWidth="1"/>
    <col min="2081" max="2081" width="13.42578125" bestFit="1" customWidth="1"/>
    <col min="2083" max="2083" width="19.5703125" customWidth="1"/>
    <col min="2084" max="2084" width="19.28515625" customWidth="1"/>
    <col min="2324" max="2324" width="18.140625" customWidth="1"/>
    <col min="2325" max="2325" width="19.5703125" customWidth="1"/>
    <col min="2326" max="2326" width="12.7109375" customWidth="1"/>
    <col min="2331" max="2331" width="12.5703125" customWidth="1"/>
    <col min="2332" max="2332" width="14.7109375" customWidth="1"/>
    <col min="2337" max="2337" width="13.42578125" bestFit="1" customWidth="1"/>
    <col min="2339" max="2339" width="19.5703125" customWidth="1"/>
    <col min="2340" max="2340" width="19.28515625" customWidth="1"/>
    <col min="2580" max="2580" width="18.140625" customWidth="1"/>
    <col min="2581" max="2581" width="19.5703125" customWidth="1"/>
    <col min="2582" max="2582" width="12.7109375" customWidth="1"/>
    <col min="2587" max="2587" width="12.5703125" customWidth="1"/>
    <col min="2588" max="2588" width="14.7109375" customWidth="1"/>
    <col min="2593" max="2593" width="13.42578125" bestFit="1" customWidth="1"/>
    <col min="2595" max="2595" width="19.5703125" customWidth="1"/>
    <col min="2596" max="2596" width="19.28515625" customWidth="1"/>
    <col min="2836" max="2836" width="18.140625" customWidth="1"/>
    <col min="2837" max="2837" width="19.5703125" customWidth="1"/>
    <col min="2838" max="2838" width="12.7109375" customWidth="1"/>
    <col min="2843" max="2843" width="12.5703125" customWidth="1"/>
    <col min="2844" max="2844" width="14.7109375" customWidth="1"/>
    <col min="2849" max="2849" width="13.42578125" bestFit="1" customWidth="1"/>
    <col min="2851" max="2851" width="19.5703125" customWidth="1"/>
    <col min="2852" max="2852" width="19.28515625" customWidth="1"/>
    <col min="3092" max="3092" width="18.140625" customWidth="1"/>
    <col min="3093" max="3093" width="19.5703125" customWidth="1"/>
    <col min="3094" max="3094" width="12.7109375" customWidth="1"/>
    <col min="3099" max="3099" width="12.5703125" customWidth="1"/>
    <col min="3100" max="3100" width="14.7109375" customWidth="1"/>
    <col min="3105" max="3105" width="13.42578125" bestFit="1" customWidth="1"/>
    <col min="3107" max="3107" width="19.5703125" customWidth="1"/>
    <col min="3108" max="3108" width="19.28515625" customWidth="1"/>
    <col min="3348" max="3348" width="18.140625" customWidth="1"/>
    <col min="3349" max="3349" width="19.5703125" customWidth="1"/>
    <col min="3350" max="3350" width="12.7109375" customWidth="1"/>
    <col min="3355" max="3355" width="12.5703125" customWidth="1"/>
    <col min="3356" max="3356" width="14.7109375" customWidth="1"/>
    <col min="3361" max="3361" width="13.42578125" bestFit="1" customWidth="1"/>
    <col min="3363" max="3363" width="19.5703125" customWidth="1"/>
    <col min="3364" max="3364" width="19.28515625" customWidth="1"/>
    <col min="3604" max="3604" width="18.140625" customWidth="1"/>
    <col min="3605" max="3605" width="19.5703125" customWidth="1"/>
    <col min="3606" max="3606" width="12.7109375" customWidth="1"/>
    <col min="3611" max="3611" width="12.5703125" customWidth="1"/>
    <col min="3612" max="3612" width="14.7109375" customWidth="1"/>
    <col min="3617" max="3617" width="13.42578125" bestFit="1" customWidth="1"/>
    <col min="3619" max="3619" width="19.5703125" customWidth="1"/>
    <col min="3620" max="3620" width="19.28515625" customWidth="1"/>
    <col min="3860" max="3860" width="18.140625" customWidth="1"/>
    <col min="3861" max="3861" width="19.5703125" customWidth="1"/>
    <col min="3862" max="3862" width="12.7109375" customWidth="1"/>
    <col min="3867" max="3867" width="12.5703125" customWidth="1"/>
    <col min="3868" max="3868" width="14.7109375" customWidth="1"/>
    <col min="3873" max="3873" width="13.42578125" bestFit="1" customWidth="1"/>
    <col min="3875" max="3875" width="19.5703125" customWidth="1"/>
    <col min="3876" max="3876" width="19.28515625" customWidth="1"/>
    <col min="4116" max="4116" width="18.140625" customWidth="1"/>
    <col min="4117" max="4117" width="19.5703125" customWidth="1"/>
    <col min="4118" max="4118" width="12.7109375" customWidth="1"/>
    <col min="4123" max="4123" width="12.5703125" customWidth="1"/>
    <col min="4124" max="4124" width="14.7109375" customWidth="1"/>
    <col min="4129" max="4129" width="13.42578125" bestFit="1" customWidth="1"/>
    <col min="4131" max="4131" width="19.5703125" customWidth="1"/>
    <col min="4132" max="4132" width="19.28515625" customWidth="1"/>
    <col min="4372" max="4372" width="18.140625" customWidth="1"/>
    <col min="4373" max="4373" width="19.5703125" customWidth="1"/>
    <col min="4374" max="4374" width="12.7109375" customWidth="1"/>
    <col min="4379" max="4379" width="12.5703125" customWidth="1"/>
    <col min="4380" max="4380" width="14.7109375" customWidth="1"/>
    <col min="4385" max="4385" width="13.42578125" bestFit="1" customWidth="1"/>
    <col min="4387" max="4387" width="19.5703125" customWidth="1"/>
    <col min="4388" max="4388" width="19.28515625" customWidth="1"/>
    <col min="4628" max="4628" width="18.140625" customWidth="1"/>
    <col min="4629" max="4629" width="19.5703125" customWidth="1"/>
    <col min="4630" max="4630" width="12.7109375" customWidth="1"/>
    <col min="4635" max="4635" width="12.5703125" customWidth="1"/>
    <col min="4636" max="4636" width="14.7109375" customWidth="1"/>
    <col min="4641" max="4641" width="13.42578125" bestFit="1" customWidth="1"/>
    <col min="4643" max="4643" width="19.5703125" customWidth="1"/>
    <col min="4644" max="4644" width="19.28515625" customWidth="1"/>
    <col min="4884" max="4884" width="18.140625" customWidth="1"/>
    <col min="4885" max="4885" width="19.5703125" customWidth="1"/>
    <col min="4886" max="4886" width="12.7109375" customWidth="1"/>
    <col min="4891" max="4891" width="12.5703125" customWidth="1"/>
    <col min="4892" max="4892" width="14.7109375" customWidth="1"/>
    <col min="4897" max="4897" width="13.42578125" bestFit="1" customWidth="1"/>
    <col min="4899" max="4899" width="19.5703125" customWidth="1"/>
    <col min="4900" max="4900" width="19.28515625" customWidth="1"/>
    <col min="5140" max="5140" width="18.140625" customWidth="1"/>
    <col min="5141" max="5141" width="19.5703125" customWidth="1"/>
    <col min="5142" max="5142" width="12.7109375" customWidth="1"/>
    <col min="5147" max="5147" width="12.5703125" customWidth="1"/>
    <col min="5148" max="5148" width="14.7109375" customWidth="1"/>
    <col min="5153" max="5153" width="13.42578125" bestFit="1" customWidth="1"/>
    <col min="5155" max="5155" width="19.5703125" customWidth="1"/>
    <col min="5156" max="5156" width="19.28515625" customWidth="1"/>
    <col min="5396" max="5396" width="18.140625" customWidth="1"/>
    <col min="5397" max="5397" width="19.5703125" customWidth="1"/>
    <col min="5398" max="5398" width="12.7109375" customWidth="1"/>
    <col min="5403" max="5403" width="12.5703125" customWidth="1"/>
    <col min="5404" max="5404" width="14.7109375" customWidth="1"/>
    <col min="5409" max="5409" width="13.42578125" bestFit="1" customWidth="1"/>
    <col min="5411" max="5411" width="19.5703125" customWidth="1"/>
    <col min="5412" max="5412" width="19.28515625" customWidth="1"/>
    <col min="5652" max="5652" width="18.140625" customWidth="1"/>
    <col min="5653" max="5653" width="19.5703125" customWidth="1"/>
    <col min="5654" max="5654" width="12.7109375" customWidth="1"/>
    <col min="5659" max="5659" width="12.5703125" customWidth="1"/>
    <col min="5660" max="5660" width="14.7109375" customWidth="1"/>
    <col min="5665" max="5665" width="13.42578125" bestFit="1" customWidth="1"/>
    <col min="5667" max="5667" width="19.5703125" customWidth="1"/>
    <col min="5668" max="5668" width="19.28515625" customWidth="1"/>
    <col min="5908" max="5908" width="18.140625" customWidth="1"/>
    <col min="5909" max="5909" width="19.5703125" customWidth="1"/>
    <col min="5910" max="5910" width="12.7109375" customWidth="1"/>
    <col min="5915" max="5915" width="12.5703125" customWidth="1"/>
    <col min="5916" max="5916" width="14.7109375" customWidth="1"/>
    <col min="5921" max="5921" width="13.42578125" bestFit="1" customWidth="1"/>
    <col min="5923" max="5923" width="19.5703125" customWidth="1"/>
    <col min="5924" max="5924" width="19.28515625" customWidth="1"/>
    <col min="6164" max="6164" width="18.140625" customWidth="1"/>
    <col min="6165" max="6165" width="19.5703125" customWidth="1"/>
    <col min="6166" max="6166" width="12.7109375" customWidth="1"/>
    <col min="6171" max="6171" width="12.5703125" customWidth="1"/>
    <col min="6172" max="6172" width="14.7109375" customWidth="1"/>
    <col min="6177" max="6177" width="13.42578125" bestFit="1" customWidth="1"/>
    <col min="6179" max="6179" width="19.5703125" customWidth="1"/>
    <col min="6180" max="6180" width="19.28515625" customWidth="1"/>
    <col min="6420" max="6420" width="18.140625" customWidth="1"/>
    <col min="6421" max="6421" width="19.5703125" customWidth="1"/>
    <col min="6422" max="6422" width="12.7109375" customWidth="1"/>
    <col min="6427" max="6427" width="12.5703125" customWidth="1"/>
    <col min="6428" max="6428" width="14.7109375" customWidth="1"/>
    <col min="6433" max="6433" width="13.42578125" bestFit="1" customWidth="1"/>
    <col min="6435" max="6435" width="19.5703125" customWidth="1"/>
    <col min="6436" max="6436" width="19.28515625" customWidth="1"/>
    <col min="6676" max="6676" width="18.140625" customWidth="1"/>
    <col min="6677" max="6677" width="19.5703125" customWidth="1"/>
    <col min="6678" max="6678" width="12.7109375" customWidth="1"/>
    <col min="6683" max="6683" width="12.5703125" customWidth="1"/>
    <col min="6684" max="6684" width="14.7109375" customWidth="1"/>
    <col min="6689" max="6689" width="13.42578125" bestFit="1" customWidth="1"/>
    <col min="6691" max="6691" width="19.5703125" customWidth="1"/>
    <col min="6692" max="6692" width="19.28515625" customWidth="1"/>
    <col min="6932" max="6932" width="18.140625" customWidth="1"/>
    <col min="6933" max="6933" width="19.5703125" customWidth="1"/>
    <col min="6934" max="6934" width="12.7109375" customWidth="1"/>
    <col min="6939" max="6939" width="12.5703125" customWidth="1"/>
    <col min="6940" max="6940" width="14.7109375" customWidth="1"/>
    <col min="6945" max="6945" width="13.42578125" bestFit="1" customWidth="1"/>
    <col min="6947" max="6947" width="19.5703125" customWidth="1"/>
    <col min="6948" max="6948" width="19.28515625" customWidth="1"/>
    <col min="7188" max="7188" width="18.140625" customWidth="1"/>
    <col min="7189" max="7189" width="19.5703125" customWidth="1"/>
    <col min="7190" max="7190" width="12.7109375" customWidth="1"/>
    <col min="7195" max="7195" width="12.5703125" customWidth="1"/>
    <col min="7196" max="7196" width="14.7109375" customWidth="1"/>
    <col min="7201" max="7201" width="13.42578125" bestFit="1" customWidth="1"/>
    <col min="7203" max="7203" width="19.5703125" customWidth="1"/>
    <col min="7204" max="7204" width="19.28515625" customWidth="1"/>
    <col min="7444" max="7444" width="18.140625" customWidth="1"/>
    <col min="7445" max="7445" width="19.5703125" customWidth="1"/>
    <col min="7446" max="7446" width="12.7109375" customWidth="1"/>
    <col min="7451" max="7451" width="12.5703125" customWidth="1"/>
    <col min="7452" max="7452" width="14.7109375" customWidth="1"/>
    <col min="7457" max="7457" width="13.42578125" bestFit="1" customWidth="1"/>
    <col min="7459" max="7459" width="19.5703125" customWidth="1"/>
    <col min="7460" max="7460" width="19.28515625" customWidth="1"/>
    <col min="7700" max="7700" width="18.140625" customWidth="1"/>
    <col min="7701" max="7701" width="19.5703125" customWidth="1"/>
    <col min="7702" max="7702" width="12.7109375" customWidth="1"/>
    <col min="7707" max="7707" width="12.5703125" customWidth="1"/>
    <col min="7708" max="7708" width="14.7109375" customWidth="1"/>
    <col min="7713" max="7713" width="13.42578125" bestFit="1" customWidth="1"/>
    <col min="7715" max="7715" width="19.5703125" customWidth="1"/>
    <col min="7716" max="7716" width="19.28515625" customWidth="1"/>
    <col min="7956" max="7956" width="18.140625" customWidth="1"/>
    <col min="7957" max="7957" width="19.5703125" customWidth="1"/>
    <col min="7958" max="7958" width="12.7109375" customWidth="1"/>
    <col min="7963" max="7963" width="12.5703125" customWidth="1"/>
    <col min="7964" max="7964" width="14.7109375" customWidth="1"/>
    <col min="7969" max="7969" width="13.42578125" bestFit="1" customWidth="1"/>
    <col min="7971" max="7971" width="19.5703125" customWidth="1"/>
    <col min="7972" max="7972" width="19.28515625" customWidth="1"/>
    <col min="8212" max="8212" width="18.140625" customWidth="1"/>
    <col min="8213" max="8213" width="19.5703125" customWidth="1"/>
    <col min="8214" max="8214" width="12.7109375" customWidth="1"/>
    <col min="8219" max="8219" width="12.5703125" customWidth="1"/>
    <col min="8220" max="8220" width="14.7109375" customWidth="1"/>
    <col min="8225" max="8225" width="13.42578125" bestFit="1" customWidth="1"/>
    <col min="8227" max="8227" width="19.5703125" customWidth="1"/>
    <col min="8228" max="8228" width="19.28515625" customWidth="1"/>
    <col min="8468" max="8468" width="18.140625" customWidth="1"/>
    <col min="8469" max="8469" width="19.5703125" customWidth="1"/>
    <col min="8470" max="8470" width="12.7109375" customWidth="1"/>
    <col min="8475" max="8475" width="12.5703125" customWidth="1"/>
    <col min="8476" max="8476" width="14.7109375" customWidth="1"/>
    <col min="8481" max="8481" width="13.42578125" bestFit="1" customWidth="1"/>
    <col min="8483" max="8483" width="19.5703125" customWidth="1"/>
    <col min="8484" max="8484" width="19.28515625" customWidth="1"/>
    <col min="8724" max="8724" width="18.140625" customWidth="1"/>
    <col min="8725" max="8725" width="19.5703125" customWidth="1"/>
    <col min="8726" max="8726" width="12.7109375" customWidth="1"/>
    <col min="8731" max="8731" width="12.5703125" customWidth="1"/>
    <col min="8732" max="8732" width="14.7109375" customWidth="1"/>
    <col min="8737" max="8737" width="13.42578125" bestFit="1" customWidth="1"/>
    <col min="8739" max="8739" width="19.5703125" customWidth="1"/>
    <col min="8740" max="8740" width="19.28515625" customWidth="1"/>
    <col min="8980" max="8980" width="18.140625" customWidth="1"/>
    <col min="8981" max="8981" width="19.5703125" customWidth="1"/>
    <col min="8982" max="8982" width="12.7109375" customWidth="1"/>
    <col min="8987" max="8987" width="12.5703125" customWidth="1"/>
    <col min="8988" max="8988" width="14.7109375" customWidth="1"/>
    <col min="8993" max="8993" width="13.42578125" bestFit="1" customWidth="1"/>
    <col min="8995" max="8995" width="19.5703125" customWidth="1"/>
    <col min="8996" max="8996" width="19.28515625" customWidth="1"/>
    <col min="9236" max="9236" width="18.140625" customWidth="1"/>
    <col min="9237" max="9237" width="19.5703125" customWidth="1"/>
    <col min="9238" max="9238" width="12.7109375" customWidth="1"/>
    <col min="9243" max="9243" width="12.5703125" customWidth="1"/>
    <col min="9244" max="9244" width="14.7109375" customWidth="1"/>
    <col min="9249" max="9249" width="13.42578125" bestFit="1" customWidth="1"/>
    <col min="9251" max="9251" width="19.5703125" customWidth="1"/>
    <col min="9252" max="9252" width="19.28515625" customWidth="1"/>
    <col min="9492" max="9492" width="18.140625" customWidth="1"/>
    <col min="9493" max="9493" width="19.5703125" customWidth="1"/>
    <col min="9494" max="9494" width="12.7109375" customWidth="1"/>
    <col min="9499" max="9499" width="12.5703125" customWidth="1"/>
    <col min="9500" max="9500" width="14.7109375" customWidth="1"/>
    <col min="9505" max="9505" width="13.42578125" bestFit="1" customWidth="1"/>
    <col min="9507" max="9507" width="19.5703125" customWidth="1"/>
    <col min="9508" max="9508" width="19.28515625" customWidth="1"/>
    <col min="9748" max="9748" width="18.140625" customWidth="1"/>
    <col min="9749" max="9749" width="19.5703125" customWidth="1"/>
    <col min="9750" max="9750" width="12.7109375" customWidth="1"/>
    <col min="9755" max="9755" width="12.5703125" customWidth="1"/>
    <col min="9756" max="9756" width="14.7109375" customWidth="1"/>
    <col min="9761" max="9761" width="13.42578125" bestFit="1" customWidth="1"/>
    <col min="9763" max="9763" width="19.5703125" customWidth="1"/>
    <col min="9764" max="9764" width="19.28515625" customWidth="1"/>
    <col min="10004" max="10004" width="18.140625" customWidth="1"/>
    <col min="10005" max="10005" width="19.5703125" customWidth="1"/>
    <col min="10006" max="10006" width="12.7109375" customWidth="1"/>
    <col min="10011" max="10011" width="12.5703125" customWidth="1"/>
    <col min="10012" max="10012" width="14.7109375" customWidth="1"/>
    <col min="10017" max="10017" width="13.42578125" bestFit="1" customWidth="1"/>
    <col min="10019" max="10019" width="19.5703125" customWidth="1"/>
    <col min="10020" max="10020" width="19.28515625" customWidth="1"/>
    <col min="10260" max="10260" width="18.140625" customWidth="1"/>
    <col min="10261" max="10261" width="19.5703125" customWidth="1"/>
    <col min="10262" max="10262" width="12.7109375" customWidth="1"/>
    <col min="10267" max="10267" width="12.5703125" customWidth="1"/>
    <col min="10268" max="10268" width="14.7109375" customWidth="1"/>
    <col min="10273" max="10273" width="13.42578125" bestFit="1" customWidth="1"/>
    <col min="10275" max="10275" width="19.5703125" customWidth="1"/>
    <col min="10276" max="10276" width="19.28515625" customWidth="1"/>
    <col min="10516" max="10516" width="18.140625" customWidth="1"/>
    <col min="10517" max="10517" width="19.5703125" customWidth="1"/>
    <col min="10518" max="10518" width="12.7109375" customWidth="1"/>
    <col min="10523" max="10523" width="12.5703125" customWidth="1"/>
    <col min="10524" max="10524" width="14.7109375" customWidth="1"/>
    <col min="10529" max="10529" width="13.42578125" bestFit="1" customWidth="1"/>
    <col min="10531" max="10531" width="19.5703125" customWidth="1"/>
    <col min="10532" max="10532" width="19.28515625" customWidth="1"/>
    <col min="10772" max="10772" width="18.140625" customWidth="1"/>
    <col min="10773" max="10773" width="19.5703125" customWidth="1"/>
    <col min="10774" max="10774" width="12.7109375" customWidth="1"/>
    <col min="10779" max="10779" width="12.5703125" customWidth="1"/>
    <col min="10780" max="10780" width="14.7109375" customWidth="1"/>
    <col min="10785" max="10785" width="13.42578125" bestFit="1" customWidth="1"/>
    <col min="10787" max="10787" width="19.5703125" customWidth="1"/>
    <col min="10788" max="10788" width="19.28515625" customWidth="1"/>
    <col min="11028" max="11028" width="18.140625" customWidth="1"/>
    <col min="11029" max="11029" width="19.5703125" customWidth="1"/>
    <col min="11030" max="11030" width="12.7109375" customWidth="1"/>
    <col min="11035" max="11035" width="12.5703125" customWidth="1"/>
    <col min="11036" max="11036" width="14.7109375" customWidth="1"/>
    <col min="11041" max="11041" width="13.42578125" bestFit="1" customWidth="1"/>
    <col min="11043" max="11043" width="19.5703125" customWidth="1"/>
    <col min="11044" max="11044" width="19.28515625" customWidth="1"/>
    <col min="11284" max="11284" width="18.140625" customWidth="1"/>
    <col min="11285" max="11285" width="19.5703125" customWidth="1"/>
    <col min="11286" max="11286" width="12.7109375" customWidth="1"/>
    <col min="11291" max="11291" width="12.5703125" customWidth="1"/>
    <col min="11292" max="11292" width="14.7109375" customWidth="1"/>
    <col min="11297" max="11297" width="13.42578125" bestFit="1" customWidth="1"/>
    <col min="11299" max="11299" width="19.5703125" customWidth="1"/>
    <col min="11300" max="11300" width="19.28515625" customWidth="1"/>
    <col min="11540" max="11540" width="18.140625" customWidth="1"/>
    <col min="11541" max="11541" width="19.5703125" customWidth="1"/>
    <col min="11542" max="11542" width="12.7109375" customWidth="1"/>
    <col min="11547" max="11547" width="12.5703125" customWidth="1"/>
    <col min="11548" max="11548" width="14.7109375" customWidth="1"/>
    <col min="11553" max="11553" width="13.42578125" bestFit="1" customWidth="1"/>
    <col min="11555" max="11555" width="19.5703125" customWidth="1"/>
    <col min="11556" max="11556" width="19.28515625" customWidth="1"/>
    <col min="11796" max="11796" width="18.140625" customWidth="1"/>
    <col min="11797" max="11797" width="19.5703125" customWidth="1"/>
    <col min="11798" max="11798" width="12.7109375" customWidth="1"/>
    <col min="11803" max="11803" width="12.5703125" customWidth="1"/>
    <col min="11804" max="11804" width="14.7109375" customWidth="1"/>
    <col min="11809" max="11809" width="13.42578125" bestFit="1" customWidth="1"/>
    <col min="11811" max="11811" width="19.5703125" customWidth="1"/>
    <col min="11812" max="11812" width="19.28515625" customWidth="1"/>
    <col min="12052" max="12052" width="18.140625" customWidth="1"/>
    <col min="12053" max="12053" width="19.5703125" customWidth="1"/>
    <col min="12054" max="12054" width="12.7109375" customWidth="1"/>
    <col min="12059" max="12059" width="12.5703125" customWidth="1"/>
    <col min="12060" max="12060" width="14.7109375" customWidth="1"/>
    <col min="12065" max="12065" width="13.42578125" bestFit="1" customWidth="1"/>
    <col min="12067" max="12067" width="19.5703125" customWidth="1"/>
    <col min="12068" max="12068" width="19.28515625" customWidth="1"/>
    <col min="12308" max="12308" width="18.140625" customWidth="1"/>
    <col min="12309" max="12309" width="19.5703125" customWidth="1"/>
    <col min="12310" max="12310" width="12.7109375" customWidth="1"/>
    <col min="12315" max="12315" width="12.5703125" customWidth="1"/>
    <col min="12316" max="12316" width="14.7109375" customWidth="1"/>
    <col min="12321" max="12321" width="13.42578125" bestFit="1" customWidth="1"/>
    <col min="12323" max="12323" width="19.5703125" customWidth="1"/>
    <col min="12324" max="12324" width="19.28515625" customWidth="1"/>
    <col min="12564" max="12564" width="18.140625" customWidth="1"/>
    <col min="12565" max="12565" width="19.5703125" customWidth="1"/>
    <col min="12566" max="12566" width="12.7109375" customWidth="1"/>
    <col min="12571" max="12571" width="12.5703125" customWidth="1"/>
    <col min="12572" max="12572" width="14.7109375" customWidth="1"/>
    <col min="12577" max="12577" width="13.42578125" bestFit="1" customWidth="1"/>
    <col min="12579" max="12579" width="19.5703125" customWidth="1"/>
    <col min="12580" max="12580" width="19.28515625" customWidth="1"/>
    <col min="12820" max="12820" width="18.140625" customWidth="1"/>
    <col min="12821" max="12821" width="19.5703125" customWidth="1"/>
    <col min="12822" max="12822" width="12.7109375" customWidth="1"/>
    <col min="12827" max="12827" width="12.5703125" customWidth="1"/>
    <col min="12828" max="12828" width="14.7109375" customWidth="1"/>
    <col min="12833" max="12833" width="13.42578125" bestFit="1" customWidth="1"/>
    <col min="12835" max="12835" width="19.5703125" customWidth="1"/>
    <col min="12836" max="12836" width="19.28515625" customWidth="1"/>
    <col min="13076" max="13076" width="18.140625" customWidth="1"/>
    <col min="13077" max="13077" width="19.5703125" customWidth="1"/>
    <col min="13078" max="13078" width="12.7109375" customWidth="1"/>
    <col min="13083" max="13083" width="12.5703125" customWidth="1"/>
    <col min="13084" max="13084" width="14.7109375" customWidth="1"/>
    <col min="13089" max="13089" width="13.42578125" bestFit="1" customWidth="1"/>
    <col min="13091" max="13091" width="19.5703125" customWidth="1"/>
    <col min="13092" max="13092" width="19.28515625" customWidth="1"/>
    <col min="13332" max="13332" width="18.140625" customWidth="1"/>
    <col min="13333" max="13333" width="19.5703125" customWidth="1"/>
    <col min="13334" max="13334" width="12.7109375" customWidth="1"/>
    <col min="13339" max="13339" width="12.5703125" customWidth="1"/>
    <col min="13340" max="13340" width="14.7109375" customWidth="1"/>
    <col min="13345" max="13345" width="13.42578125" bestFit="1" customWidth="1"/>
    <col min="13347" max="13347" width="19.5703125" customWidth="1"/>
    <col min="13348" max="13348" width="19.28515625" customWidth="1"/>
    <col min="13588" max="13588" width="18.140625" customWidth="1"/>
    <col min="13589" max="13589" width="19.5703125" customWidth="1"/>
    <col min="13590" max="13590" width="12.7109375" customWidth="1"/>
    <col min="13595" max="13595" width="12.5703125" customWidth="1"/>
    <col min="13596" max="13596" width="14.7109375" customWidth="1"/>
    <col min="13601" max="13601" width="13.42578125" bestFit="1" customWidth="1"/>
    <col min="13603" max="13603" width="19.5703125" customWidth="1"/>
    <col min="13604" max="13604" width="19.28515625" customWidth="1"/>
    <col min="13844" max="13844" width="18.140625" customWidth="1"/>
    <col min="13845" max="13845" width="19.5703125" customWidth="1"/>
    <col min="13846" max="13846" width="12.7109375" customWidth="1"/>
    <col min="13851" max="13851" width="12.5703125" customWidth="1"/>
    <col min="13852" max="13852" width="14.7109375" customWidth="1"/>
    <col min="13857" max="13857" width="13.42578125" bestFit="1" customWidth="1"/>
    <col min="13859" max="13859" width="19.5703125" customWidth="1"/>
    <col min="13860" max="13860" width="19.28515625" customWidth="1"/>
    <col min="14100" max="14100" width="18.140625" customWidth="1"/>
    <col min="14101" max="14101" width="19.5703125" customWidth="1"/>
    <col min="14102" max="14102" width="12.7109375" customWidth="1"/>
    <col min="14107" max="14107" width="12.5703125" customWidth="1"/>
    <col min="14108" max="14108" width="14.7109375" customWidth="1"/>
    <col min="14113" max="14113" width="13.42578125" bestFit="1" customWidth="1"/>
    <col min="14115" max="14115" width="19.5703125" customWidth="1"/>
    <col min="14116" max="14116" width="19.28515625" customWidth="1"/>
    <col min="14356" max="14356" width="18.140625" customWidth="1"/>
    <col min="14357" max="14357" width="19.5703125" customWidth="1"/>
    <col min="14358" max="14358" width="12.7109375" customWidth="1"/>
    <col min="14363" max="14363" width="12.5703125" customWidth="1"/>
    <col min="14364" max="14364" width="14.7109375" customWidth="1"/>
    <col min="14369" max="14369" width="13.42578125" bestFit="1" customWidth="1"/>
    <col min="14371" max="14371" width="19.5703125" customWidth="1"/>
    <col min="14372" max="14372" width="19.28515625" customWidth="1"/>
    <col min="14612" max="14612" width="18.140625" customWidth="1"/>
    <col min="14613" max="14613" width="19.5703125" customWidth="1"/>
    <col min="14614" max="14614" width="12.7109375" customWidth="1"/>
    <col min="14619" max="14619" width="12.5703125" customWidth="1"/>
    <col min="14620" max="14620" width="14.7109375" customWidth="1"/>
    <col min="14625" max="14625" width="13.42578125" bestFit="1" customWidth="1"/>
    <col min="14627" max="14627" width="19.5703125" customWidth="1"/>
    <col min="14628" max="14628" width="19.28515625" customWidth="1"/>
    <col min="14868" max="14868" width="18.140625" customWidth="1"/>
    <col min="14869" max="14869" width="19.5703125" customWidth="1"/>
    <col min="14870" max="14870" width="12.7109375" customWidth="1"/>
    <col min="14875" max="14875" width="12.5703125" customWidth="1"/>
    <col min="14876" max="14876" width="14.7109375" customWidth="1"/>
    <col min="14881" max="14881" width="13.42578125" bestFit="1" customWidth="1"/>
    <col min="14883" max="14883" width="19.5703125" customWidth="1"/>
    <col min="14884" max="14884" width="19.28515625" customWidth="1"/>
    <col min="15124" max="15124" width="18.140625" customWidth="1"/>
    <col min="15125" max="15125" width="19.5703125" customWidth="1"/>
    <col min="15126" max="15126" width="12.7109375" customWidth="1"/>
    <col min="15131" max="15131" width="12.5703125" customWidth="1"/>
    <col min="15132" max="15132" width="14.7109375" customWidth="1"/>
    <col min="15137" max="15137" width="13.42578125" bestFit="1" customWidth="1"/>
    <col min="15139" max="15139" width="19.5703125" customWidth="1"/>
    <col min="15140" max="15140" width="19.28515625" customWidth="1"/>
    <col min="15380" max="15380" width="18.140625" customWidth="1"/>
    <col min="15381" max="15381" width="19.5703125" customWidth="1"/>
    <col min="15382" max="15382" width="12.7109375" customWidth="1"/>
    <col min="15387" max="15387" width="12.5703125" customWidth="1"/>
    <col min="15388" max="15388" width="14.7109375" customWidth="1"/>
    <col min="15393" max="15393" width="13.42578125" bestFit="1" customWidth="1"/>
    <col min="15395" max="15395" width="19.5703125" customWidth="1"/>
    <col min="15396" max="15396" width="19.28515625" customWidth="1"/>
    <col min="15636" max="15636" width="18.140625" customWidth="1"/>
    <col min="15637" max="15637" width="19.5703125" customWidth="1"/>
    <col min="15638" max="15638" width="12.7109375" customWidth="1"/>
    <col min="15643" max="15643" width="12.5703125" customWidth="1"/>
    <col min="15644" max="15644" width="14.7109375" customWidth="1"/>
    <col min="15649" max="15649" width="13.42578125" bestFit="1" customWidth="1"/>
    <col min="15651" max="15651" width="19.5703125" customWidth="1"/>
    <col min="15652" max="15652" width="19.28515625" customWidth="1"/>
    <col min="15892" max="15892" width="18.140625" customWidth="1"/>
    <col min="15893" max="15893" width="19.5703125" customWidth="1"/>
    <col min="15894" max="15894" width="12.7109375" customWidth="1"/>
    <col min="15899" max="15899" width="12.5703125" customWidth="1"/>
    <col min="15900" max="15900" width="14.7109375" customWidth="1"/>
    <col min="15905" max="15905" width="13.42578125" bestFit="1" customWidth="1"/>
    <col min="15907" max="15907" width="19.5703125" customWidth="1"/>
    <col min="15908" max="15908" width="19.28515625" customWidth="1"/>
    <col min="16148" max="16148" width="18.140625" customWidth="1"/>
    <col min="16149" max="16149" width="19.5703125" customWidth="1"/>
    <col min="16150" max="16150" width="12.7109375" customWidth="1"/>
    <col min="16155" max="16155" width="12.5703125" customWidth="1"/>
    <col min="16156" max="16156" width="14.7109375" customWidth="1"/>
    <col min="16161" max="16161" width="13.42578125" bestFit="1" customWidth="1"/>
    <col min="16163" max="16163" width="19.5703125" customWidth="1"/>
    <col min="16164" max="16164" width="19.28515625" customWidth="1"/>
  </cols>
  <sheetData>
    <row r="1" spans="1:34" ht="15" customHeight="1">
      <c r="C1" s="384" t="s">
        <v>0</v>
      </c>
      <c r="D1" s="384"/>
      <c r="E1" s="384"/>
      <c r="F1" s="384"/>
      <c r="G1" s="384"/>
      <c r="H1" s="38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</row>
    <row r="2" spans="1:34" ht="15" customHeight="1">
      <c r="C2" s="384"/>
      <c r="D2" s="384"/>
      <c r="E2" s="384"/>
      <c r="F2" s="384"/>
      <c r="G2" s="384"/>
      <c r="H2" s="38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4">
      <c r="C3" s="385" t="s">
        <v>407</v>
      </c>
      <c r="D3" s="385"/>
      <c r="E3" s="385"/>
      <c r="F3" s="385"/>
      <c r="G3" s="385"/>
      <c r="H3" s="38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</row>
    <row r="4" spans="1:34">
      <c r="C4" s="386" t="s">
        <v>1</v>
      </c>
      <c r="D4" s="386"/>
      <c r="E4" s="386"/>
      <c r="F4" s="386"/>
      <c r="G4" s="386"/>
      <c r="H4" s="38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</row>
    <row r="5" spans="1:34"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</row>
    <row r="7" spans="1:34" ht="15.75">
      <c r="A7" s="178" t="s">
        <v>408</v>
      </c>
      <c r="G7" s="178"/>
      <c r="AC7" s="179"/>
    </row>
    <row r="9" spans="1:34" ht="15.75" thickBot="1">
      <c r="A9" s="180"/>
    </row>
    <row r="10" spans="1:34" ht="15.75" thickTop="1">
      <c r="A10" s="274" t="s">
        <v>599</v>
      </c>
      <c r="AE10" s="499" t="s">
        <v>409</v>
      </c>
      <c r="AF10" s="500"/>
      <c r="AG10" s="499" t="s">
        <v>410</v>
      </c>
      <c r="AH10" s="500"/>
    </row>
    <row r="11" spans="1:34" ht="15.75" thickBot="1">
      <c r="AE11" s="501" t="s">
        <v>411</v>
      </c>
      <c r="AF11" s="502"/>
      <c r="AG11" s="503">
        <v>43891</v>
      </c>
      <c r="AH11" s="502"/>
    </row>
    <row r="12" spans="1:34" ht="16.5" thickTop="1" thickBot="1">
      <c r="AD12" s="181"/>
      <c r="AE12" s="181"/>
      <c r="AF12" s="181"/>
      <c r="AG12" s="182" t="s">
        <v>412</v>
      </c>
      <c r="AH12" s="181"/>
    </row>
    <row r="13" spans="1:34" ht="16.5" customHeight="1" thickTop="1" thickBot="1">
      <c r="A13" s="372" t="s">
        <v>413</v>
      </c>
      <c r="B13" s="387"/>
      <c r="C13" s="387"/>
      <c r="D13" s="387"/>
      <c r="E13" s="387"/>
      <c r="F13" s="387"/>
      <c r="G13" s="387"/>
      <c r="H13" s="387"/>
      <c r="I13" s="387"/>
      <c r="J13" s="387"/>
      <c r="K13" s="189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90"/>
      <c r="AD13" s="504" t="s">
        <v>423</v>
      </c>
      <c r="AE13" s="504"/>
      <c r="AF13" s="504"/>
      <c r="AG13" s="504"/>
      <c r="AH13" s="505"/>
    </row>
    <row r="14" spans="1:34" ht="16.5" thickTop="1" thickBot="1">
      <c r="A14" s="376"/>
      <c r="B14" s="388"/>
      <c r="C14" s="388"/>
      <c r="D14" s="388"/>
      <c r="E14" s="388"/>
      <c r="F14" s="388"/>
      <c r="G14" s="388"/>
      <c r="H14" s="388"/>
      <c r="I14" s="388"/>
      <c r="J14" s="388"/>
      <c r="K14" s="189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90"/>
      <c r="AD14" s="506" t="s">
        <v>414</v>
      </c>
      <c r="AE14" s="507"/>
      <c r="AF14" s="507"/>
      <c r="AG14" s="507"/>
      <c r="AH14" s="508"/>
    </row>
    <row r="15" spans="1:34" ht="16.5" thickTop="1" thickBot="1">
      <c r="A15" s="476" t="s">
        <v>415</v>
      </c>
      <c r="B15" s="372" t="s">
        <v>416</v>
      </c>
      <c r="C15" s="387"/>
      <c r="D15" s="387"/>
      <c r="E15" s="387"/>
      <c r="F15" s="373"/>
      <c r="G15" s="382" t="s">
        <v>624</v>
      </c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72" t="s">
        <v>559</v>
      </c>
      <c r="AH15" s="373"/>
    </row>
    <row r="16" spans="1:34" ht="15.75" thickTop="1">
      <c r="A16" s="477"/>
      <c r="B16" s="374"/>
      <c r="C16" s="389"/>
      <c r="D16" s="389"/>
      <c r="E16" s="389"/>
      <c r="F16" s="375"/>
      <c r="G16" s="378" t="s">
        <v>570</v>
      </c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4"/>
      <c r="AH16" s="375"/>
    </row>
    <row r="17" spans="1:34" ht="15.75" thickBot="1">
      <c r="A17" s="477"/>
      <c r="B17" s="374"/>
      <c r="C17" s="389"/>
      <c r="D17" s="389"/>
      <c r="E17" s="389"/>
      <c r="F17" s="375"/>
      <c r="G17" s="380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74"/>
      <c r="AH17" s="375"/>
    </row>
    <row r="18" spans="1:34" ht="15.75" thickTop="1">
      <c r="A18" s="477"/>
      <c r="B18" s="374"/>
      <c r="C18" s="389"/>
      <c r="D18" s="389"/>
      <c r="E18" s="389"/>
      <c r="F18" s="375"/>
      <c r="G18" s="387" t="s">
        <v>417</v>
      </c>
      <c r="H18" s="373"/>
      <c r="I18" s="372" t="s">
        <v>560</v>
      </c>
      <c r="J18" s="373"/>
      <c r="K18" s="372" t="s">
        <v>561</v>
      </c>
      <c r="L18" s="373"/>
      <c r="M18" s="372" t="s">
        <v>562</v>
      </c>
      <c r="N18" s="373"/>
      <c r="O18" s="372" t="s">
        <v>563</v>
      </c>
      <c r="P18" s="373"/>
      <c r="Q18" s="372" t="s">
        <v>564</v>
      </c>
      <c r="R18" s="373"/>
      <c r="S18" s="372" t="s">
        <v>565</v>
      </c>
      <c r="T18" s="373"/>
      <c r="U18" s="372" t="s">
        <v>566</v>
      </c>
      <c r="V18" s="373"/>
      <c r="W18" s="372" t="s">
        <v>567</v>
      </c>
      <c r="X18" s="373"/>
      <c r="Y18" s="372" t="s">
        <v>568</v>
      </c>
      <c r="Z18" s="373"/>
      <c r="AA18" s="372" t="s">
        <v>557</v>
      </c>
      <c r="AB18" s="373"/>
      <c r="AC18" s="372" t="s">
        <v>558</v>
      </c>
      <c r="AD18" s="373"/>
      <c r="AE18" s="372" t="s">
        <v>556</v>
      </c>
      <c r="AF18" s="387"/>
      <c r="AG18" s="374"/>
      <c r="AH18" s="375"/>
    </row>
    <row r="19" spans="1:34" ht="15.75" thickBot="1">
      <c r="A19" s="478"/>
      <c r="B19" s="376"/>
      <c r="C19" s="388"/>
      <c r="D19" s="388"/>
      <c r="E19" s="388"/>
      <c r="F19" s="377"/>
      <c r="G19" s="388"/>
      <c r="H19" s="377"/>
      <c r="I19" s="376"/>
      <c r="J19" s="377"/>
      <c r="K19" s="376"/>
      <c r="L19" s="377"/>
      <c r="M19" s="376"/>
      <c r="N19" s="377"/>
      <c r="O19" s="376"/>
      <c r="P19" s="377"/>
      <c r="Q19" s="376"/>
      <c r="R19" s="377"/>
      <c r="S19" s="376"/>
      <c r="T19" s="377"/>
      <c r="U19" s="376"/>
      <c r="V19" s="377"/>
      <c r="W19" s="376"/>
      <c r="X19" s="377"/>
      <c r="Y19" s="376"/>
      <c r="Z19" s="377"/>
      <c r="AA19" s="376"/>
      <c r="AB19" s="377"/>
      <c r="AC19" s="376"/>
      <c r="AD19" s="377"/>
      <c r="AE19" s="376"/>
      <c r="AF19" s="388"/>
      <c r="AG19" s="376"/>
      <c r="AH19" s="377"/>
    </row>
    <row r="20" spans="1:34" ht="15.75" thickTop="1">
      <c r="A20" s="419"/>
      <c r="B20" s="421" t="s">
        <v>419</v>
      </c>
      <c r="C20" s="422"/>
      <c r="D20" s="422"/>
      <c r="E20" s="422"/>
      <c r="F20" s="423"/>
      <c r="G20" s="429"/>
      <c r="H20" s="393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3"/>
      <c r="AF20" s="393"/>
      <c r="AG20" s="392"/>
      <c r="AH20" s="394"/>
    </row>
    <row r="21" spans="1:34" ht="15.75" thickBot="1">
      <c r="A21" s="420"/>
      <c r="B21" s="424"/>
      <c r="C21" s="424"/>
      <c r="D21" s="424"/>
      <c r="E21" s="424"/>
      <c r="F21" s="425"/>
      <c r="G21" s="431"/>
      <c r="H21" s="43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430"/>
      <c r="AF21" s="430"/>
      <c r="AG21" s="390"/>
      <c r="AH21" s="391"/>
    </row>
    <row r="22" spans="1:34" ht="15.75" customHeight="1" thickTop="1">
      <c r="A22" s="509" t="s">
        <v>250</v>
      </c>
      <c r="B22" s="512" t="str">
        <f>'ORÇ. GERAL'!D164</f>
        <v xml:space="preserve">INSTALAÇÕES ELÉTRICAS  </v>
      </c>
      <c r="C22" s="513"/>
      <c r="D22" s="513"/>
      <c r="E22" s="513"/>
      <c r="F22" s="514"/>
      <c r="G22" s="521" t="s">
        <v>579</v>
      </c>
      <c r="H22" s="522"/>
      <c r="I22" s="316"/>
      <c r="J22" s="317"/>
      <c r="K22" s="316"/>
      <c r="L22" s="317"/>
      <c r="M22" s="316"/>
      <c r="N22" s="317"/>
      <c r="O22" s="316"/>
      <c r="P22" s="317"/>
      <c r="Q22" s="316"/>
      <c r="R22" s="317"/>
      <c r="S22" s="316"/>
      <c r="T22" s="317"/>
      <c r="U22" s="316"/>
      <c r="V22" s="317"/>
      <c r="W22" s="527">
        <f>W24-W23</f>
        <v>17173.862499999999</v>
      </c>
      <c r="X22" s="533"/>
      <c r="Y22" s="527">
        <f t="shared" ref="Y22:Y27" si="0">W22</f>
        <v>17173.862499999999</v>
      </c>
      <c r="Z22" s="533"/>
      <c r="AA22" s="407"/>
      <c r="AB22" s="526"/>
      <c r="AC22" s="407"/>
      <c r="AD22" s="526"/>
      <c r="AE22" s="426"/>
      <c r="AF22" s="526"/>
      <c r="AG22" s="527">
        <f>'ORÇ. GERAL'!H164</f>
        <v>34347.724999999999</v>
      </c>
      <c r="AH22" s="528"/>
    </row>
    <row r="23" spans="1:34">
      <c r="A23" s="510"/>
      <c r="B23" s="515"/>
      <c r="C23" s="516"/>
      <c r="D23" s="516"/>
      <c r="E23" s="516"/>
      <c r="F23" s="517"/>
      <c r="G23" s="523"/>
      <c r="H23" s="524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534"/>
      <c r="X23" s="535"/>
      <c r="Y23" s="534"/>
      <c r="Z23" s="535"/>
      <c r="AA23" s="405"/>
      <c r="AB23" s="536"/>
      <c r="AC23" s="405"/>
      <c r="AD23" s="536"/>
      <c r="AE23" s="409"/>
      <c r="AF23" s="536"/>
      <c r="AG23" s="529"/>
      <c r="AH23" s="530"/>
    </row>
    <row r="24" spans="1:34" ht="15.75" thickBot="1">
      <c r="A24" s="511"/>
      <c r="B24" s="518"/>
      <c r="C24" s="519"/>
      <c r="D24" s="519"/>
      <c r="E24" s="519"/>
      <c r="F24" s="520"/>
      <c r="G24" s="462" t="s">
        <v>418</v>
      </c>
      <c r="H24" s="463"/>
      <c r="I24" s="414"/>
      <c r="J24" s="525"/>
      <c r="K24" s="414"/>
      <c r="L24" s="525"/>
      <c r="M24" s="414"/>
      <c r="N24" s="525"/>
      <c r="O24" s="414"/>
      <c r="P24" s="525"/>
      <c r="Q24" s="414"/>
      <c r="R24" s="525"/>
      <c r="S24" s="414"/>
      <c r="T24" s="525"/>
      <c r="U24" s="414"/>
      <c r="V24" s="525"/>
      <c r="W24" s="445">
        <f>AG22/2</f>
        <v>17173.862499999999</v>
      </c>
      <c r="X24" s="446"/>
      <c r="Y24" s="445">
        <f t="shared" si="0"/>
        <v>17173.862499999999</v>
      </c>
      <c r="Z24" s="446"/>
      <c r="AA24" s="414"/>
      <c r="AB24" s="525"/>
      <c r="AC24" s="414"/>
      <c r="AD24" s="525"/>
      <c r="AE24" s="416"/>
      <c r="AF24" s="525"/>
      <c r="AG24" s="531"/>
      <c r="AH24" s="532"/>
    </row>
    <row r="25" spans="1:34" ht="15.75" customHeight="1" thickTop="1">
      <c r="A25" s="509" t="s">
        <v>321</v>
      </c>
      <c r="B25" s="456" t="str">
        <f>'ORÇ. GERAL'!D209</f>
        <v>PINTURA GERAL (INTERNA + EXTERNA)</v>
      </c>
      <c r="C25" s="435"/>
      <c r="D25" s="435"/>
      <c r="E25" s="435"/>
      <c r="F25" s="436"/>
      <c r="G25" s="521" t="s">
        <v>579</v>
      </c>
      <c r="H25" s="522"/>
      <c r="I25" s="407"/>
      <c r="J25" s="526"/>
      <c r="K25" s="407"/>
      <c r="L25" s="526"/>
      <c r="M25" s="407"/>
      <c r="N25" s="526"/>
      <c r="O25" s="407"/>
      <c r="P25" s="526"/>
      <c r="Q25" s="407"/>
      <c r="R25" s="526"/>
      <c r="S25" s="407"/>
      <c r="T25" s="526"/>
      <c r="U25" s="407"/>
      <c r="V25" s="526"/>
      <c r="W25" s="527">
        <f>W27-W26</f>
        <v>22290.9764</v>
      </c>
      <c r="X25" s="533"/>
      <c r="Y25" s="527">
        <f t="shared" ref="Y25" si="1">Y27-Y26</f>
        <v>22290.9764</v>
      </c>
      <c r="Z25" s="533"/>
      <c r="AA25" s="527">
        <f t="shared" ref="AA25" si="2">AA27-AA26</f>
        <v>22290.9764</v>
      </c>
      <c r="AB25" s="533"/>
      <c r="AC25" s="527">
        <f t="shared" ref="AC25" si="3">AC27-AC26</f>
        <v>22290.9764</v>
      </c>
      <c r="AD25" s="533"/>
      <c r="AE25" s="426"/>
      <c r="AF25" s="526"/>
      <c r="AG25" s="537">
        <f>'ORÇ. GERAL'!H209</f>
        <v>89163.905599999998</v>
      </c>
      <c r="AH25" s="538"/>
    </row>
    <row r="26" spans="1:34">
      <c r="A26" s="510"/>
      <c r="B26" s="457"/>
      <c r="C26" s="437"/>
      <c r="D26" s="437"/>
      <c r="E26" s="437"/>
      <c r="F26" s="438"/>
      <c r="G26" s="523"/>
      <c r="H26" s="524"/>
      <c r="I26" s="405"/>
      <c r="J26" s="536"/>
      <c r="K26" s="405"/>
      <c r="L26" s="536"/>
      <c r="M26" s="405"/>
      <c r="N26" s="536"/>
      <c r="O26" s="405"/>
      <c r="P26" s="536"/>
      <c r="Q26" s="405"/>
      <c r="R26" s="536"/>
      <c r="S26" s="405"/>
      <c r="T26" s="536"/>
      <c r="U26" s="405"/>
      <c r="V26" s="536"/>
      <c r="W26" s="534"/>
      <c r="X26" s="535"/>
      <c r="Y26" s="534"/>
      <c r="Z26" s="535"/>
      <c r="AA26" s="534"/>
      <c r="AB26" s="535"/>
      <c r="AC26" s="534"/>
      <c r="AD26" s="535"/>
      <c r="AE26" s="409"/>
      <c r="AF26" s="536"/>
      <c r="AG26" s="539"/>
      <c r="AH26" s="540"/>
    </row>
    <row r="27" spans="1:34" ht="15.75" thickBot="1">
      <c r="A27" s="511"/>
      <c r="B27" s="458"/>
      <c r="C27" s="439"/>
      <c r="D27" s="439"/>
      <c r="E27" s="439"/>
      <c r="F27" s="440"/>
      <c r="G27" s="462" t="s">
        <v>418</v>
      </c>
      <c r="H27" s="463"/>
      <c r="I27" s="414"/>
      <c r="J27" s="415"/>
      <c r="K27" s="414"/>
      <c r="L27" s="415"/>
      <c r="M27" s="414"/>
      <c r="N27" s="415"/>
      <c r="O27" s="414"/>
      <c r="P27" s="415"/>
      <c r="Q27" s="414"/>
      <c r="R27" s="415"/>
      <c r="S27" s="414"/>
      <c r="T27" s="415"/>
      <c r="U27" s="414"/>
      <c r="V27" s="415"/>
      <c r="W27" s="445">
        <f>AG25/4</f>
        <v>22290.9764</v>
      </c>
      <c r="X27" s="446"/>
      <c r="Y27" s="445">
        <f t="shared" si="0"/>
        <v>22290.9764</v>
      </c>
      <c r="Z27" s="446"/>
      <c r="AA27" s="445">
        <f>Y27</f>
        <v>22290.9764</v>
      </c>
      <c r="AB27" s="446"/>
      <c r="AC27" s="445">
        <f>AA27</f>
        <v>22290.9764</v>
      </c>
      <c r="AD27" s="446"/>
      <c r="AE27" s="416"/>
      <c r="AF27" s="418"/>
      <c r="AG27" s="541"/>
      <c r="AH27" s="542"/>
    </row>
    <row r="28" spans="1:34" ht="15.75" thickTop="1">
      <c r="A28" s="509" t="s">
        <v>420</v>
      </c>
      <c r="B28" s="456" t="str">
        <f>'ORÇ. GERAL'!D217</f>
        <v>ACESSIBILIDADE</v>
      </c>
      <c r="C28" s="435"/>
      <c r="D28" s="435"/>
      <c r="E28" s="435"/>
      <c r="F28" s="436"/>
      <c r="G28" s="521" t="s">
        <v>579</v>
      </c>
      <c r="H28" s="522"/>
      <c r="I28" s="407"/>
      <c r="J28" s="408"/>
      <c r="K28" s="407"/>
      <c r="L28" s="408"/>
      <c r="M28" s="407"/>
      <c r="N28" s="408"/>
      <c r="O28" s="407"/>
      <c r="P28" s="408"/>
      <c r="Q28" s="407"/>
      <c r="R28" s="408"/>
      <c r="S28" s="407"/>
      <c r="T28" s="408"/>
      <c r="U28" s="407"/>
      <c r="V28" s="408"/>
      <c r="W28" s="407"/>
      <c r="X28" s="408"/>
      <c r="Y28" s="407"/>
      <c r="Z28" s="408"/>
      <c r="AA28" s="407"/>
      <c r="AB28" s="408"/>
      <c r="AC28" s="407"/>
      <c r="AD28" s="408"/>
      <c r="AE28" s="527">
        <f>AG28</f>
        <v>40361.43</v>
      </c>
      <c r="AF28" s="533"/>
      <c r="AG28" s="527">
        <f>'ORÇ. GERAL'!H217</f>
        <v>40361.43</v>
      </c>
      <c r="AH28" s="528"/>
    </row>
    <row r="29" spans="1:34">
      <c r="A29" s="510"/>
      <c r="B29" s="457"/>
      <c r="C29" s="437"/>
      <c r="D29" s="437"/>
      <c r="E29" s="437"/>
      <c r="F29" s="438"/>
      <c r="G29" s="523"/>
      <c r="H29" s="524"/>
      <c r="I29" s="543"/>
      <c r="J29" s="544"/>
      <c r="K29" s="405"/>
      <c r="L29" s="406"/>
      <c r="M29" s="405"/>
      <c r="N29" s="406"/>
      <c r="O29" s="405"/>
      <c r="P29" s="406"/>
      <c r="Q29" s="405"/>
      <c r="R29" s="406"/>
      <c r="S29" s="405"/>
      <c r="T29" s="406"/>
      <c r="U29" s="405"/>
      <c r="V29" s="406"/>
      <c r="W29" s="405"/>
      <c r="X29" s="406"/>
      <c r="Y29" s="405"/>
      <c r="Z29" s="406"/>
      <c r="AA29" s="405"/>
      <c r="AB29" s="406"/>
      <c r="AC29" s="405"/>
      <c r="AD29" s="406"/>
      <c r="AE29" s="534"/>
      <c r="AF29" s="535"/>
      <c r="AG29" s="529"/>
      <c r="AH29" s="530"/>
    </row>
    <row r="30" spans="1:34" ht="15.75" thickBot="1">
      <c r="A30" s="511"/>
      <c r="B30" s="458"/>
      <c r="C30" s="439"/>
      <c r="D30" s="439"/>
      <c r="E30" s="439"/>
      <c r="F30" s="440"/>
      <c r="G30" s="462" t="s">
        <v>418</v>
      </c>
      <c r="H30" s="463"/>
      <c r="I30" s="414"/>
      <c r="J30" s="415"/>
      <c r="K30" s="414"/>
      <c r="L30" s="415"/>
      <c r="M30" s="414"/>
      <c r="N30" s="415"/>
      <c r="O30" s="414"/>
      <c r="P30" s="415"/>
      <c r="Q30" s="414"/>
      <c r="R30" s="415"/>
      <c r="S30" s="414"/>
      <c r="T30" s="415"/>
      <c r="U30" s="414"/>
      <c r="V30" s="415"/>
      <c r="W30" s="414"/>
      <c r="X30" s="415"/>
      <c r="Y30" s="414"/>
      <c r="Z30" s="415"/>
      <c r="AA30" s="414"/>
      <c r="AB30" s="415"/>
      <c r="AC30" s="414"/>
      <c r="AD30" s="415"/>
      <c r="AE30" s="445">
        <f>AG28</f>
        <v>40361.43</v>
      </c>
      <c r="AF30" s="446"/>
      <c r="AG30" s="531"/>
      <c r="AH30" s="532"/>
    </row>
    <row r="31" spans="1:34" ht="15.75" customHeight="1" thickTop="1">
      <c r="A31" s="509" t="s">
        <v>355</v>
      </c>
      <c r="B31" s="456" t="str">
        <f>'ORÇ. GERAL'!D229</f>
        <v>REFORMA PORTÕES E JANELAS ( SERRALHERIA E PINTURA)</v>
      </c>
      <c r="C31" s="435"/>
      <c r="D31" s="435"/>
      <c r="E31" s="435"/>
      <c r="F31" s="436"/>
      <c r="G31" s="521" t="s">
        <v>579</v>
      </c>
      <c r="H31" s="522"/>
      <c r="I31" s="407"/>
      <c r="J31" s="408"/>
      <c r="K31" s="407"/>
      <c r="L31" s="408"/>
      <c r="M31" s="407"/>
      <c r="N31" s="408"/>
      <c r="O31" s="407"/>
      <c r="P31" s="408"/>
      <c r="Q31" s="407"/>
      <c r="R31" s="408"/>
      <c r="S31" s="407"/>
      <c r="T31" s="408"/>
      <c r="U31" s="407"/>
      <c r="V31" s="408"/>
      <c r="W31" s="407"/>
      <c r="X31" s="408"/>
      <c r="Y31" s="407"/>
      <c r="Z31" s="408"/>
      <c r="AA31" s="407"/>
      <c r="AB31" s="408"/>
      <c r="AC31" s="545">
        <f>AG31</f>
        <v>5500.688799999999</v>
      </c>
      <c r="AD31" s="546"/>
      <c r="AE31" s="426"/>
      <c r="AF31" s="428"/>
      <c r="AG31" s="527">
        <f>'ORÇ. GERAL'!H229</f>
        <v>5500.688799999999</v>
      </c>
      <c r="AH31" s="528"/>
    </row>
    <row r="32" spans="1:34">
      <c r="A32" s="510"/>
      <c r="B32" s="457"/>
      <c r="C32" s="437"/>
      <c r="D32" s="437"/>
      <c r="E32" s="437"/>
      <c r="F32" s="438"/>
      <c r="G32" s="523"/>
      <c r="H32" s="524"/>
      <c r="I32" s="405"/>
      <c r="J32" s="406"/>
      <c r="K32" s="405"/>
      <c r="L32" s="406"/>
      <c r="M32" s="405"/>
      <c r="N32" s="406"/>
      <c r="O32" s="405"/>
      <c r="P32" s="406"/>
      <c r="Q32" s="405"/>
      <c r="R32" s="406"/>
      <c r="S32" s="405"/>
      <c r="T32" s="406"/>
      <c r="U32" s="405"/>
      <c r="V32" s="406"/>
      <c r="W32" s="405"/>
      <c r="X32" s="406"/>
      <c r="Y32" s="405"/>
      <c r="Z32" s="406"/>
      <c r="AA32" s="405"/>
      <c r="AB32" s="406"/>
      <c r="AC32" s="547"/>
      <c r="AD32" s="548"/>
      <c r="AE32" s="405"/>
      <c r="AF32" s="406"/>
      <c r="AG32" s="529"/>
      <c r="AH32" s="530"/>
    </row>
    <row r="33" spans="1:42" ht="15.75" thickBot="1">
      <c r="A33" s="511"/>
      <c r="B33" s="458"/>
      <c r="C33" s="439"/>
      <c r="D33" s="439"/>
      <c r="E33" s="439"/>
      <c r="F33" s="440"/>
      <c r="G33" s="462" t="s">
        <v>418</v>
      </c>
      <c r="H33" s="463"/>
      <c r="I33" s="414"/>
      <c r="J33" s="415"/>
      <c r="K33" s="414"/>
      <c r="L33" s="415"/>
      <c r="M33" s="414"/>
      <c r="N33" s="415"/>
      <c r="O33" s="414"/>
      <c r="P33" s="415"/>
      <c r="Q33" s="414"/>
      <c r="R33" s="415"/>
      <c r="S33" s="414"/>
      <c r="T33" s="415"/>
      <c r="U33" s="414"/>
      <c r="V33" s="415"/>
      <c r="W33" s="414"/>
      <c r="X33" s="415"/>
      <c r="Y33" s="414"/>
      <c r="Z33" s="415"/>
      <c r="AA33" s="414"/>
      <c r="AB33" s="415"/>
      <c r="AC33" s="445">
        <f>AG31</f>
        <v>5500.688799999999</v>
      </c>
      <c r="AD33" s="446"/>
      <c r="AE33" s="416"/>
      <c r="AF33" s="418"/>
      <c r="AG33" s="531"/>
      <c r="AH33" s="532"/>
    </row>
    <row r="34" spans="1:42" ht="15.75" customHeight="1" thickTop="1">
      <c r="A34" s="509" t="s">
        <v>358</v>
      </c>
      <c r="B34" s="456" t="str">
        <f>'ORÇ. GERAL'!D233</f>
        <v>TROCA DE VIDRO DAS JANELAS EXISTENTE</v>
      </c>
      <c r="C34" s="435"/>
      <c r="D34" s="435"/>
      <c r="E34" s="435"/>
      <c r="F34" s="436"/>
      <c r="G34" s="521" t="s">
        <v>579</v>
      </c>
      <c r="H34" s="522"/>
      <c r="I34" s="407"/>
      <c r="J34" s="408"/>
      <c r="K34" s="407"/>
      <c r="L34" s="408"/>
      <c r="M34" s="407"/>
      <c r="N34" s="408"/>
      <c r="O34" s="407"/>
      <c r="P34" s="408"/>
      <c r="Q34" s="407"/>
      <c r="R34" s="408"/>
      <c r="S34" s="407"/>
      <c r="T34" s="408"/>
      <c r="U34" s="407"/>
      <c r="V34" s="408"/>
      <c r="W34" s="407"/>
      <c r="X34" s="408"/>
      <c r="Y34" s="407"/>
      <c r="Z34" s="408"/>
      <c r="AA34" s="407"/>
      <c r="AB34" s="408"/>
      <c r="AC34" s="407"/>
      <c r="AD34" s="408"/>
      <c r="AE34" s="527">
        <f>AG34</f>
        <v>1830.1830000000002</v>
      </c>
      <c r="AF34" s="533"/>
      <c r="AG34" s="527">
        <f>'ORÇ. GERAL'!H233</f>
        <v>1830.1830000000002</v>
      </c>
      <c r="AH34" s="528"/>
    </row>
    <row r="35" spans="1:42">
      <c r="A35" s="510"/>
      <c r="B35" s="457"/>
      <c r="C35" s="437"/>
      <c r="D35" s="437"/>
      <c r="E35" s="437"/>
      <c r="F35" s="438"/>
      <c r="G35" s="523"/>
      <c r="H35" s="524"/>
      <c r="I35" s="405"/>
      <c r="J35" s="406"/>
      <c r="K35" s="405"/>
      <c r="L35" s="406"/>
      <c r="M35" s="405"/>
      <c r="N35" s="406"/>
      <c r="O35" s="405"/>
      <c r="P35" s="406"/>
      <c r="Q35" s="405"/>
      <c r="R35" s="406"/>
      <c r="S35" s="405"/>
      <c r="T35" s="406"/>
      <c r="U35" s="405"/>
      <c r="V35" s="406"/>
      <c r="W35" s="405"/>
      <c r="X35" s="406"/>
      <c r="Y35" s="405"/>
      <c r="Z35" s="406"/>
      <c r="AA35" s="405"/>
      <c r="AB35" s="406"/>
      <c r="AC35" s="405"/>
      <c r="AD35" s="406"/>
      <c r="AE35" s="534"/>
      <c r="AF35" s="535"/>
      <c r="AG35" s="529"/>
      <c r="AH35" s="530"/>
      <c r="AP35" s="280"/>
    </row>
    <row r="36" spans="1:42" ht="15.75" thickBot="1">
      <c r="A36" s="511"/>
      <c r="B36" s="458"/>
      <c r="C36" s="439"/>
      <c r="D36" s="439"/>
      <c r="E36" s="439"/>
      <c r="F36" s="440"/>
      <c r="G36" s="462" t="s">
        <v>418</v>
      </c>
      <c r="H36" s="463"/>
      <c r="I36" s="414"/>
      <c r="J36" s="415"/>
      <c r="K36" s="414"/>
      <c r="L36" s="415"/>
      <c r="M36" s="414"/>
      <c r="N36" s="415"/>
      <c r="O36" s="414"/>
      <c r="P36" s="415"/>
      <c r="Q36" s="414"/>
      <c r="R36" s="415"/>
      <c r="S36" s="414"/>
      <c r="T36" s="415"/>
      <c r="U36" s="414"/>
      <c r="V36" s="415"/>
      <c r="W36" s="414"/>
      <c r="X36" s="415"/>
      <c r="Y36" s="414"/>
      <c r="Z36" s="415"/>
      <c r="AA36" s="414"/>
      <c r="AB36" s="415"/>
      <c r="AC36" s="414"/>
      <c r="AD36" s="415"/>
      <c r="AE36" s="445">
        <f>AG34</f>
        <v>1830.1830000000002</v>
      </c>
      <c r="AF36" s="446"/>
      <c r="AG36" s="531"/>
      <c r="AH36" s="532"/>
    </row>
    <row r="37" spans="1:42" ht="15.75" thickTop="1">
      <c r="A37" s="509" t="s">
        <v>362</v>
      </c>
      <c r="B37" s="435" t="str">
        <f>'ORÇ. GERAL'!D235</f>
        <v>ILUMINAÇÃO EXTERNA</v>
      </c>
      <c r="C37" s="435"/>
      <c r="D37" s="435"/>
      <c r="E37" s="435"/>
      <c r="F37" s="436"/>
      <c r="G37" s="521" t="s">
        <v>579</v>
      </c>
      <c r="H37" s="522"/>
      <c r="I37" s="407"/>
      <c r="J37" s="408"/>
      <c r="K37" s="407"/>
      <c r="L37" s="408"/>
      <c r="M37" s="407"/>
      <c r="N37" s="408"/>
      <c r="O37" s="407"/>
      <c r="P37" s="408"/>
      <c r="Q37" s="407"/>
      <c r="R37" s="408"/>
      <c r="S37" s="407"/>
      <c r="T37" s="408"/>
      <c r="U37" s="407"/>
      <c r="V37" s="408"/>
      <c r="W37" s="407"/>
      <c r="X37" s="408"/>
      <c r="Y37" s="407"/>
      <c r="Z37" s="408"/>
      <c r="AA37" s="407"/>
      <c r="AB37" s="408"/>
      <c r="AC37" s="527">
        <f>AC39-AC38</f>
        <v>2544.46</v>
      </c>
      <c r="AD37" s="533"/>
      <c r="AE37" s="426"/>
      <c r="AF37" s="428"/>
      <c r="AG37" s="527">
        <f>'ORÇ. GERAL'!H235</f>
        <v>2544.46</v>
      </c>
      <c r="AH37" s="528"/>
    </row>
    <row r="38" spans="1:42">
      <c r="A38" s="510"/>
      <c r="B38" s="437"/>
      <c r="C38" s="437"/>
      <c r="D38" s="437"/>
      <c r="E38" s="437"/>
      <c r="F38" s="438"/>
      <c r="G38" s="523"/>
      <c r="H38" s="524"/>
      <c r="I38" s="405"/>
      <c r="J38" s="406"/>
      <c r="K38" s="405"/>
      <c r="L38" s="406"/>
      <c r="M38" s="405"/>
      <c r="N38" s="406"/>
      <c r="O38" s="405"/>
      <c r="P38" s="406"/>
      <c r="Q38" s="405"/>
      <c r="R38" s="406"/>
      <c r="S38" s="405"/>
      <c r="T38" s="406"/>
      <c r="U38" s="405"/>
      <c r="V38" s="406"/>
      <c r="W38" s="405"/>
      <c r="X38" s="406"/>
      <c r="Y38" s="405"/>
      <c r="Z38" s="406"/>
      <c r="AA38" s="405"/>
      <c r="AB38" s="406"/>
      <c r="AC38" s="534"/>
      <c r="AD38" s="535"/>
      <c r="AE38" s="409"/>
      <c r="AF38" s="411"/>
      <c r="AG38" s="529"/>
      <c r="AH38" s="530"/>
    </row>
    <row r="39" spans="1:42" ht="15.75" thickBot="1">
      <c r="A39" s="511"/>
      <c r="B39" s="439"/>
      <c r="C39" s="439"/>
      <c r="D39" s="439"/>
      <c r="E39" s="439"/>
      <c r="F39" s="440"/>
      <c r="G39" s="412" t="s">
        <v>418</v>
      </c>
      <c r="H39" s="413"/>
      <c r="I39" s="414"/>
      <c r="J39" s="415"/>
      <c r="K39" s="414"/>
      <c r="L39" s="415"/>
      <c r="M39" s="414"/>
      <c r="N39" s="415"/>
      <c r="O39" s="414"/>
      <c r="P39" s="415"/>
      <c r="Q39" s="414"/>
      <c r="R39" s="415"/>
      <c r="S39" s="414"/>
      <c r="T39" s="415"/>
      <c r="U39" s="414"/>
      <c r="V39" s="415"/>
      <c r="W39" s="414"/>
      <c r="X39" s="415"/>
      <c r="Y39" s="414"/>
      <c r="Z39" s="415"/>
      <c r="AA39" s="414"/>
      <c r="AB39" s="415"/>
      <c r="AC39" s="445">
        <f>AG37</f>
        <v>2544.46</v>
      </c>
      <c r="AD39" s="446"/>
      <c r="AE39" s="416"/>
      <c r="AF39" s="418"/>
      <c r="AG39" s="531"/>
      <c r="AH39" s="532"/>
    </row>
    <row r="40" spans="1:42" ht="17.25" thickTop="1" thickBot="1">
      <c r="A40" s="185" t="s">
        <v>549</v>
      </c>
      <c r="B40" s="186"/>
      <c r="C40" s="186"/>
      <c r="D40" s="186"/>
      <c r="E40" s="186"/>
      <c r="F40" s="186"/>
      <c r="G40" s="186"/>
      <c r="H40" s="187"/>
      <c r="I40" s="449"/>
      <c r="J40" s="464"/>
      <c r="K40" s="449"/>
      <c r="L40" s="464"/>
      <c r="M40" s="449"/>
      <c r="N40" s="464"/>
      <c r="O40" s="449"/>
      <c r="P40" s="464"/>
      <c r="Q40" s="449"/>
      <c r="R40" s="464"/>
      <c r="S40" s="449"/>
      <c r="T40" s="464"/>
      <c r="U40" s="449"/>
      <c r="V40" s="464"/>
      <c r="W40" s="449">
        <f>W24+W27</f>
        <v>39464.838900000002</v>
      </c>
      <c r="X40" s="450"/>
      <c r="Y40" s="449">
        <f t="shared" ref="Y40" si="4">Y24+Y27</f>
        <v>39464.838900000002</v>
      </c>
      <c r="Z40" s="450"/>
      <c r="AA40" s="449">
        <f>AA24+AA27</f>
        <v>22290.9764</v>
      </c>
      <c r="AB40" s="450"/>
      <c r="AC40" s="449">
        <f>AC27+AC33+AC39</f>
        <v>30336.125199999999</v>
      </c>
      <c r="AD40" s="450"/>
      <c r="AE40" s="449">
        <f>AE30+AE36</f>
        <v>42191.612999999998</v>
      </c>
      <c r="AF40" s="450"/>
      <c r="AG40" s="449">
        <f>SUM(W40:AF40)</f>
        <v>173748.39240000001</v>
      </c>
      <c r="AH40" s="450"/>
      <c r="AI40" s="184"/>
    </row>
    <row r="41" spans="1:42" ht="17.25" thickTop="1" thickBot="1">
      <c r="A41" s="185" t="s">
        <v>365</v>
      </c>
      <c r="B41" s="186"/>
      <c r="C41" s="186"/>
      <c r="D41" s="186"/>
      <c r="E41" s="186"/>
      <c r="F41" s="186"/>
      <c r="G41" s="186"/>
      <c r="H41" s="187"/>
      <c r="I41" s="449"/>
      <c r="J41" s="450"/>
      <c r="K41" s="449"/>
      <c r="L41" s="450"/>
      <c r="M41" s="449"/>
      <c r="N41" s="450"/>
      <c r="O41" s="449"/>
      <c r="P41" s="450"/>
      <c r="Q41" s="449"/>
      <c r="R41" s="450"/>
      <c r="S41" s="449"/>
      <c r="T41" s="450"/>
      <c r="U41" s="449"/>
      <c r="V41" s="450"/>
      <c r="W41" s="449">
        <f t="shared" ref="W41" si="5">W40*20.11%</f>
        <v>7936.3791027900006</v>
      </c>
      <c r="X41" s="450"/>
      <c r="Y41" s="449">
        <f t="shared" ref="Y41" si="6">Y40*20.11%</f>
        <v>7936.3791027900006</v>
      </c>
      <c r="Z41" s="450"/>
      <c r="AA41" s="449">
        <f t="shared" ref="AA41" si="7">AA40*20.11%</f>
        <v>4482.7153540399995</v>
      </c>
      <c r="AB41" s="450"/>
      <c r="AC41" s="449">
        <f t="shared" ref="AC41" si="8">AC40*20.11%</f>
        <v>6100.5947777199999</v>
      </c>
      <c r="AD41" s="450"/>
      <c r="AE41" s="449">
        <f t="shared" ref="AE41" si="9">AE40*20.11%</f>
        <v>8484.7333742999999</v>
      </c>
      <c r="AF41" s="450"/>
      <c r="AG41" s="449">
        <f>SUM(W41:AF41)</f>
        <v>34940.801711640001</v>
      </c>
      <c r="AH41" s="450"/>
    </row>
    <row r="42" spans="1:42" ht="17.25" thickTop="1" thickBot="1">
      <c r="A42" s="185" t="s">
        <v>552</v>
      </c>
      <c r="B42" s="186"/>
      <c r="C42" s="186"/>
      <c r="D42" s="186"/>
      <c r="E42" s="186"/>
      <c r="F42" s="186"/>
      <c r="G42" s="186"/>
      <c r="H42" s="187"/>
      <c r="I42" s="449"/>
      <c r="J42" s="450"/>
      <c r="K42" s="449"/>
      <c r="L42" s="450"/>
      <c r="M42" s="449"/>
      <c r="N42" s="450"/>
      <c r="O42" s="449"/>
      <c r="P42" s="450"/>
      <c r="Q42" s="449"/>
      <c r="R42" s="450"/>
      <c r="S42" s="449"/>
      <c r="T42" s="450"/>
      <c r="U42" s="449"/>
      <c r="V42" s="450"/>
      <c r="W42" s="449">
        <f t="shared" ref="W42" si="10">W40*3%</f>
        <v>1183.9451670000001</v>
      </c>
      <c r="X42" s="450"/>
      <c r="Y42" s="449">
        <f t="shared" ref="Y42" si="11">Y40*3%</f>
        <v>1183.9451670000001</v>
      </c>
      <c r="Z42" s="450"/>
      <c r="AA42" s="449">
        <f t="shared" ref="AA42" si="12">AA40*3%</f>
        <v>668.72929199999999</v>
      </c>
      <c r="AB42" s="450"/>
      <c r="AC42" s="449">
        <f t="shared" ref="AC42" si="13">AC40*3%</f>
        <v>910.08375599999988</v>
      </c>
      <c r="AD42" s="450"/>
      <c r="AE42" s="449">
        <f>AE40*3%</f>
        <v>1265.74839</v>
      </c>
      <c r="AF42" s="450"/>
      <c r="AG42" s="449">
        <f>SUM(W42:AF42)</f>
        <v>5212.4517720000003</v>
      </c>
      <c r="AH42" s="450"/>
      <c r="AI42" s="243"/>
    </row>
    <row r="43" spans="1:42" ht="17.25" thickTop="1" thickBot="1">
      <c r="A43" s="308" t="s">
        <v>600</v>
      </c>
      <c r="B43" s="309"/>
      <c r="C43" s="309"/>
      <c r="D43" s="309"/>
      <c r="E43" s="309"/>
      <c r="F43" s="309"/>
      <c r="G43" s="309"/>
      <c r="H43" s="310"/>
      <c r="I43" s="453"/>
      <c r="J43" s="455"/>
      <c r="K43" s="453"/>
      <c r="L43" s="455"/>
      <c r="M43" s="453"/>
      <c r="N43" s="455"/>
      <c r="O43" s="453"/>
      <c r="P43" s="455"/>
      <c r="Q43" s="453"/>
      <c r="R43" s="455"/>
      <c r="S43" s="453"/>
      <c r="T43" s="455"/>
      <c r="U43" s="453"/>
      <c r="V43" s="455"/>
      <c r="W43" s="453">
        <f>SUM(W40:X42)</f>
        <v>48585.163169790001</v>
      </c>
      <c r="X43" s="455"/>
      <c r="Y43" s="453">
        <f t="shared" ref="Y43" si="14">SUM(Y40:Z42)</f>
        <v>48585.163169790001</v>
      </c>
      <c r="Z43" s="455"/>
      <c r="AA43" s="453">
        <f t="shared" ref="AA43" si="15">SUM(AA40:AB42)</f>
        <v>27442.421046039999</v>
      </c>
      <c r="AB43" s="455"/>
      <c r="AC43" s="453">
        <f t="shared" ref="AC43" si="16">SUM(AC40:AD42)</f>
        <v>37346.80373372</v>
      </c>
      <c r="AD43" s="455"/>
      <c r="AE43" s="453">
        <f t="shared" ref="AE43" si="17">SUM(AE40:AF42)</f>
        <v>51942.094764299996</v>
      </c>
      <c r="AF43" s="455"/>
      <c r="AG43" s="453">
        <f>SUM(AG40:AH42)</f>
        <v>213901.64588364001</v>
      </c>
      <c r="AH43" s="455"/>
      <c r="AI43" s="243"/>
    </row>
    <row r="44" spans="1:42" ht="15.75" thickTop="1">
      <c r="B44" s="268"/>
      <c r="C44" s="269"/>
      <c r="D44" s="269"/>
      <c r="E44" s="269"/>
      <c r="F44" s="269"/>
      <c r="G44" s="269"/>
      <c r="H44" s="183"/>
      <c r="I44" s="183"/>
      <c r="J44" s="183"/>
      <c r="K44" s="272"/>
      <c r="L44" s="236"/>
      <c r="M44" s="270"/>
      <c r="N44" s="270"/>
      <c r="O44" s="270"/>
      <c r="P44" s="270"/>
      <c r="Q44" s="183"/>
      <c r="R44" s="183"/>
      <c r="S44" s="183"/>
      <c r="T44" s="183"/>
      <c r="U44" s="183"/>
      <c r="V44" s="268"/>
      <c r="W44" s="269"/>
      <c r="X44" s="269"/>
      <c r="Y44" s="269"/>
      <c r="Z44" s="269"/>
      <c r="AA44" s="269"/>
      <c r="AB44" s="183"/>
      <c r="AC44" s="236"/>
      <c r="AD44" s="271"/>
      <c r="AE44" s="271"/>
      <c r="AF44" s="271"/>
      <c r="AG44" s="271"/>
      <c r="AH44" s="192"/>
    </row>
    <row r="45" spans="1:42">
      <c r="B45" s="268"/>
      <c r="C45" s="269"/>
      <c r="D45" s="269"/>
      <c r="E45" s="269"/>
      <c r="F45" s="269"/>
      <c r="G45" s="269"/>
      <c r="H45" s="183"/>
      <c r="I45" s="183"/>
      <c r="J45" s="183"/>
      <c r="K45" s="272"/>
      <c r="L45" s="236"/>
      <c r="M45" s="270"/>
      <c r="N45" s="270"/>
      <c r="O45" s="270"/>
      <c r="P45" s="270"/>
      <c r="Q45" s="183"/>
      <c r="R45" s="183"/>
      <c r="S45" s="183"/>
      <c r="T45" s="183"/>
      <c r="U45" s="183"/>
      <c r="V45" s="268"/>
      <c r="W45" s="269"/>
      <c r="X45" s="269"/>
      <c r="Y45" s="269"/>
      <c r="Z45" s="269"/>
      <c r="AA45" s="269"/>
      <c r="AB45" s="183"/>
      <c r="AC45" s="236"/>
      <c r="AD45" s="270"/>
      <c r="AE45" s="270"/>
      <c r="AF45" s="270"/>
      <c r="AG45" s="270"/>
      <c r="AH45" s="192"/>
    </row>
    <row r="46" spans="1:42">
      <c r="B46" s="268"/>
      <c r="C46" s="269"/>
      <c r="D46" s="269"/>
      <c r="E46" s="269"/>
      <c r="F46" s="269"/>
      <c r="G46" s="269"/>
      <c r="H46" s="183"/>
      <c r="I46" s="183"/>
      <c r="J46" s="183"/>
      <c r="K46" s="272"/>
      <c r="L46" s="236"/>
      <c r="M46" s="270"/>
      <c r="N46" s="270"/>
      <c r="O46" s="270"/>
      <c r="P46" s="270"/>
      <c r="Q46" s="183"/>
      <c r="R46" s="183"/>
      <c r="S46" s="183"/>
      <c r="T46" s="183"/>
      <c r="U46" s="183"/>
      <c r="V46" s="268"/>
      <c r="W46" s="549">
        <v>39354.174274999998</v>
      </c>
      <c r="X46" s="549"/>
      <c r="Y46" s="550">
        <v>39354.174274999998</v>
      </c>
      <c r="Z46" s="550"/>
      <c r="AA46" s="550">
        <v>21862.153774999999</v>
      </c>
      <c r="AB46" s="550"/>
      <c r="AC46" s="550">
        <v>26818.455374999998</v>
      </c>
      <c r="AD46" s="550"/>
      <c r="AE46" s="550">
        <v>37007.760000000002</v>
      </c>
      <c r="AF46" s="550"/>
      <c r="AG46" s="270"/>
      <c r="AH46" s="192"/>
    </row>
    <row r="47" spans="1:42">
      <c r="B47" s="268"/>
      <c r="C47" s="269"/>
      <c r="D47" s="269"/>
      <c r="E47" s="269"/>
      <c r="F47" s="269"/>
      <c r="G47" s="269"/>
      <c r="H47" s="183"/>
      <c r="I47" s="183"/>
      <c r="J47" s="183"/>
      <c r="K47" s="272"/>
      <c r="L47" s="236"/>
      <c r="M47" s="270"/>
      <c r="N47" s="270"/>
      <c r="O47" s="270"/>
      <c r="P47" s="270"/>
      <c r="Q47" s="183"/>
      <c r="R47" s="183"/>
      <c r="S47" s="183"/>
      <c r="T47" s="183"/>
      <c r="U47" s="183"/>
      <c r="V47" s="268"/>
      <c r="W47" s="269"/>
      <c r="X47" s="269"/>
      <c r="Y47" s="269"/>
      <c r="Z47" s="269"/>
      <c r="AA47" s="269"/>
      <c r="AB47" s="183"/>
      <c r="AC47" s="236"/>
      <c r="AD47" s="270"/>
      <c r="AE47" s="270"/>
      <c r="AF47" s="270"/>
      <c r="AG47" s="270"/>
      <c r="AH47" s="192"/>
    </row>
    <row r="48" spans="1:42">
      <c r="B48" s="268"/>
      <c r="C48" s="269"/>
      <c r="D48" s="269"/>
      <c r="E48" s="269"/>
      <c r="F48" s="269"/>
      <c r="G48" s="269"/>
      <c r="H48" s="183"/>
      <c r="I48" s="183"/>
      <c r="J48" s="183"/>
      <c r="K48" s="272"/>
      <c r="L48" s="236"/>
      <c r="M48" s="270"/>
      <c r="N48" s="270"/>
      <c r="O48" s="270"/>
      <c r="P48" s="270"/>
      <c r="Q48" s="183"/>
      <c r="R48" s="183"/>
      <c r="S48" s="183"/>
      <c r="T48" s="183"/>
      <c r="U48" s="183"/>
      <c r="V48" s="268"/>
      <c r="W48" s="551"/>
      <c r="X48" s="552"/>
      <c r="Y48" s="269"/>
      <c r="Z48" s="269"/>
      <c r="AA48" s="269"/>
      <c r="AB48" s="183"/>
      <c r="AC48" s="236"/>
      <c r="AD48" s="270"/>
      <c r="AE48" s="270"/>
      <c r="AF48" s="270"/>
      <c r="AG48" s="270"/>
      <c r="AH48" s="192"/>
    </row>
    <row r="49" spans="1:34" ht="15.75" thickBot="1">
      <c r="B49" s="268"/>
      <c r="C49" s="269"/>
      <c r="D49" s="269"/>
      <c r="E49" s="269"/>
      <c r="F49" s="269"/>
      <c r="G49" s="269"/>
      <c r="K49" s="191"/>
      <c r="L49" s="236"/>
      <c r="M49" s="270"/>
      <c r="N49" s="270"/>
      <c r="O49" s="270"/>
      <c r="P49" s="270"/>
      <c r="V49" s="268"/>
      <c r="W49" s="269"/>
      <c r="X49" s="269"/>
      <c r="Y49" s="269"/>
      <c r="Z49" s="269"/>
      <c r="AA49" s="269"/>
      <c r="AC49" s="236"/>
      <c r="AD49" s="270"/>
      <c r="AE49" s="270"/>
      <c r="AF49" s="270"/>
      <c r="AG49" s="469"/>
      <c r="AH49" s="469"/>
    </row>
    <row r="50" spans="1:34" ht="15.75" thickTop="1">
      <c r="B50" s="470" t="s">
        <v>598</v>
      </c>
      <c r="C50" s="470"/>
      <c r="D50" s="470"/>
      <c r="E50" s="470"/>
      <c r="F50" s="470"/>
      <c r="G50" s="470"/>
      <c r="H50" s="285"/>
      <c r="I50" s="285"/>
      <c r="J50" s="285"/>
      <c r="K50" s="286"/>
      <c r="L50" s="287"/>
      <c r="M50" s="471" t="s">
        <v>622</v>
      </c>
      <c r="N50" s="470"/>
      <c r="O50" s="470"/>
      <c r="P50" s="470"/>
      <c r="Q50" s="470"/>
      <c r="R50" s="470"/>
      <c r="S50" s="285"/>
      <c r="T50" s="285"/>
      <c r="U50" s="285"/>
      <c r="V50" s="471" t="s">
        <v>622</v>
      </c>
      <c r="W50" s="470"/>
      <c r="X50" s="470"/>
      <c r="Y50" s="470"/>
      <c r="Z50" s="470"/>
      <c r="AA50" s="470"/>
      <c r="AC50" s="236"/>
      <c r="AD50" s="469"/>
      <c r="AE50" s="469"/>
      <c r="AF50" s="469"/>
      <c r="AG50" s="469"/>
      <c r="AH50" s="192"/>
    </row>
    <row r="51" spans="1:34">
      <c r="A51" s="178"/>
      <c r="B51" s="467" t="s">
        <v>597</v>
      </c>
      <c r="C51" s="467"/>
      <c r="D51" s="467"/>
      <c r="E51" s="467"/>
      <c r="F51" s="467"/>
      <c r="G51" s="467"/>
      <c r="H51" s="285"/>
      <c r="I51" s="467"/>
      <c r="J51" s="467"/>
      <c r="K51" s="285"/>
      <c r="L51" s="285"/>
      <c r="M51" s="468" t="s">
        <v>623</v>
      </c>
      <c r="N51" s="467"/>
      <c r="O51" s="467"/>
      <c r="P51" s="467"/>
      <c r="Q51" s="467"/>
      <c r="R51" s="467"/>
      <c r="S51" s="285"/>
      <c r="T51" s="285"/>
      <c r="U51" s="288"/>
      <c r="V51" s="468" t="s">
        <v>623</v>
      </c>
      <c r="W51" s="467"/>
      <c r="X51" s="467"/>
      <c r="Y51" s="467"/>
      <c r="Z51" s="467"/>
      <c r="AA51" s="467"/>
      <c r="AD51" s="193"/>
      <c r="AE51" s="193"/>
      <c r="AF51" s="193"/>
      <c r="AG51" s="193"/>
      <c r="AH51" s="193"/>
    </row>
    <row r="53" spans="1:34">
      <c r="M53" s="184"/>
      <c r="Q53" s="184"/>
    </row>
  </sheetData>
  <mergeCells count="350">
    <mergeCell ref="B51:G51"/>
    <mergeCell ref="I51:J51"/>
    <mergeCell ref="M51:R51"/>
    <mergeCell ref="V51:AA51"/>
    <mergeCell ref="W48:X48"/>
    <mergeCell ref="AG49:AH49"/>
    <mergeCell ref="B50:G50"/>
    <mergeCell ref="M50:R50"/>
    <mergeCell ref="V50:AA50"/>
    <mergeCell ref="AD50:AG50"/>
    <mergeCell ref="W46:X46"/>
    <mergeCell ref="Y46:Z46"/>
    <mergeCell ref="AA46:AB46"/>
    <mergeCell ref="AC46:AD46"/>
    <mergeCell ref="AE46:AF46"/>
    <mergeCell ref="AG43:AH43"/>
    <mergeCell ref="U43:V43"/>
    <mergeCell ref="W43:X43"/>
    <mergeCell ref="Y43:Z43"/>
    <mergeCell ref="AA43:AB43"/>
    <mergeCell ref="AC43:AD43"/>
    <mergeCell ref="AE43:AF43"/>
    <mergeCell ref="AA42:AB42"/>
    <mergeCell ref="AC42:AD42"/>
    <mergeCell ref="AE42:AF42"/>
    <mergeCell ref="AG42:AH42"/>
    <mergeCell ref="I43:J43"/>
    <mergeCell ref="K43:L43"/>
    <mergeCell ref="M43:N43"/>
    <mergeCell ref="O43:P43"/>
    <mergeCell ref="Q43:R43"/>
    <mergeCell ref="S43:T43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1:AB41"/>
    <mergeCell ref="AC41:AD41"/>
    <mergeCell ref="AE41:AF41"/>
    <mergeCell ref="AG41:AH41"/>
    <mergeCell ref="AG40:AH40"/>
    <mergeCell ref="I41:J41"/>
    <mergeCell ref="K41:L41"/>
    <mergeCell ref="M41:N41"/>
    <mergeCell ref="O41:P41"/>
    <mergeCell ref="Q41:R41"/>
    <mergeCell ref="S41:T41"/>
    <mergeCell ref="U41:V41"/>
    <mergeCell ref="W41:X41"/>
    <mergeCell ref="Y41:Z41"/>
    <mergeCell ref="U40:V40"/>
    <mergeCell ref="W40:X40"/>
    <mergeCell ref="Y40:Z40"/>
    <mergeCell ref="AA40:AB40"/>
    <mergeCell ref="AC40:AD40"/>
    <mergeCell ref="AE40:AF40"/>
    <mergeCell ref="S39:T39"/>
    <mergeCell ref="U39:V39"/>
    <mergeCell ref="W39:X39"/>
    <mergeCell ref="Y39:Z39"/>
    <mergeCell ref="AA39:AB39"/>
    <mergeCell ref="AC39:AD39"/>
    <mergeCell ref="AE39:AF39"/>
    <mergeCell ref="I40:J40"/>
    <mergeCell ref="K40:L40"/>
    <mergeCell ref="M40:N40"/>
    <mergeCell ref="O40:P40"/>
    <mergeCell ref="Q40:R40"/>
    <mergeCell ref="S40:T40"/>
    <mergeCell ref="AE37:AF37"/>
    <mergeCell ref="AG37:AH39"/>
    <mergeCell ref="I38:J38"/>
    <mergeCell ref="K38:L38"/>
    <mergeCell ref="M38:N38"/>
    <mergeCell ref="O38:P38"/>
    <mergeCell ref="Q38:R38"/>
    <mergeCell ref="S38:T38"/>
    <mergeCell ref="U38:V38"/>
    <mergeCell ref="W38:X38"/>
    <mergeCell ref="S37:T37"/>
    <mergeCell ref="U37:V37"/>
    <mergeCell ref="W37:X37"/>
    <mergeCell ref="Y37:Z37"/>
    <mergeCell ref="AA37:AB37"/>
    <mergeCell ref="AC37:AD38"/>
    <mergeCell ref="Y38:Z38"/>
    <mergeCell ref="AA38:AB38"/>
    <mergeCell ref="AE38:AF38"/>
    <mergeCell ref="I39:J39"/>
    <mergeCell ref="K39:L39"/>
    <mergeCell ref="M39:N39"/>
    <mergeCell ref="O39:P39"/>
    <mergeCell ref="Q39:R39"/>
    <mergeCell ref="A37:A39"/>
    <mergeCell ref="B37:F39"/>
    <mergeCell ref="G37:H38"/>
    <mergeCell ref="I37:J37"/>
    <mergeCell ref="K37:L37"/>
    <mergeCell ref="M37:N37"/>
    <mergeCell ref="O37:P37"/>
    <mergeCell ref="Q37:R37"/>
    <mergeCell ref="Q36:R36"/>
    <mergeCell ref="G39:H39"/>
    <mergeCell ref="AG34:AH36"/>
    <mergeCell ref="I35:J35"/>
    <mergeCell ref="K35:L35"/>
    <mergeCell ref="M35:N35"/>
    <mergeCell ref="O35:P35"/>
    <mergeCell ref="Q35:R35"/>
    <mergeCell ref="S35:T35"/>
    <mergeCell ref="O34:P34"/>
    <mergeCell ref="Q34:R34"/>
    <mergeCell ref="S34:T34"/>
    <mergeCell ref="U34:V34"/>
    <mergeCell ref="W34:X34"/>
    <mergeCell ref="Y34:Z34"/>
    <mergeCell ref="U35:V35"/>
    <mergeCell ref="W35:X35"/>
    <mergeCell ref="Y35:Z35"/>
    <mergeCell ref="AA35:AB35"/>
    <mergeCell ref="AC35:AD35"/>
    <mergeCell ref="I36:J36"/>
    <mergeCell ref="K36:L36"/>
    <mergeCell ref="M36:N36"/>
    <mergeCell ref="O36:P36"/>
    <mergeCell ref="AC36:AD36"/>
    <mergeCell ref="AE36:AF36"/>
    <mergeCell ref="G31:H32"/>
    <mergeCell ref="Y33:Z33"/>
    <mergeCell ref="AA33:AB33"/>
    <mergeCell ref="AC33:AD33"/>
    <mergeCell ref="AE33:AF33"/>
    <mergeCell ref="A34:A36"/>
    <mergeCell ref="B34:F36"/>
    <mergeCell ref="G34:H35"/>
    <mergeCell ref="I34:J34"/>
    <mergeCell ref="K34:L34"/>
    <mergeCell ref="M34:N34"/>
    <mergeCell ref="A31:A33"/>
    <mergeCell ref="B31:F33"/>
    <mergeCell ref="AA34:AB34"/>
    <mergeCell ref="AC34:AD34"/>
    <mergeCell ref="AE34:AF35"/>
    <mergeCell ref="G36:H36"/>
    <mergeCell ref="S36:T36"/>
    <mergeCell ref="U36:V36"/>
    <mergeCell ref="W36:X36"/>
    <mergeCell ref="Y36:Z36"/>
    <mergeCell ref="AA36:AB36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AE31:AF31"/>
    <mergeCell ref="AG31:AH33"/>
    <mergeCell ref="Y31:Z31"/>
    <mergeCell ref="AA31:AB31"/>
    <mergeCell ref="AC31:AD32"/>
    <mergeCell ref="Y32:Z32"/>
    <mergeCell ref="AA32:AB32"/>
    <mergeCell ref="AE32:AF32"/>
    <mergeCell ref="I32:J32"/>
    <mergeCell ref="K32:L32"/>
    <mergeCell ref="M32:N32"/>
    <mergeCell ref="O32:P32"/>
    <mergeCell ref="Q32:R32"/>
    <mergeCell ref="S32:T32"/>
    <mergeCell ref="U32:V32"/>
    <mergeCell ref="W32:X32"/>
    <mergeCell ref="S31:T31"/>
    <mergeCell ref="U31:V31"/>
    <mergeCell ref="W31:X31"/>
    <mergeCell ref="I31:J31"/>
    <mergeCell ref="K31:L31"/>
    <mergeCell ref="M31:N31"/>
    <mergeCell ref="O31:P31"/>
    <mergeCell ref="Q31:R31"/>
    <mergeCell ref="AC28:AD28"/>
    <mergeCell ref="AE28:AF29"/>
    <mergeCell ref="AA29:AB29"/>
    <mergeCell ref="AC29:AD29"/>
    <mergeCell ref="AG28:AH30"/>
    <mergeCell ref="I29:J29"/>
    <mergeCell ref="K29:L29"/>
    <mergeCell ref="M29:N29"/>
    <mergeCell ref="O29:P29"/>
    <mergeCell ref="Q29:R29"/>
    <mergeCell ref="S29:T29"/>
    <mergeCell ref="O28:P28"/>
    <mergeCell ref="Q28:R28"/>
    <mergeCell ref="S28:T28"/>
    <mergeCell ref="U28:V28"/>
    <mergeCell ref="W28:X28"/>
    <mergeCell ref="Y28:Z28"/>
    <mergeCell ref="AC30:AD30"/>
    <mergeCell ref="AE30:AF30"/>
    <mergeCell ref="Q30:R30"/>
    <mergeCell ref="S30:T30"/>
    <mergeCell ref="U30:V30"/>
    <mergeCell ref="W30:X30"/>
    <mergeCell ref="Y30:Z30"/>
    <mergeCell ref="G25:H26"/>
    <mergeCell ref="A28:A30"/>
    <mergeCell ref="B28:F30"/>
    <mergeCell ref="G28:H29"/>
    <mergeCell ref="I28:J28"/>
    <mergeCell ref="K28:L28"/>
    <mergeCell ref="M28:N28"/>
    <mergeCell ref="Y27:Z27"/>
    <mergeCell ref="AA27:AB27"/>
    <mergeCell ref="A25:A27"/>
    <mergeCell ref="B25:F27"/>
    <mergeCell ref="G30:H30"/>
    <mergeCell ref="I30:J30"/>
    <mergeCell ref="K30:L30"/>
    <mergeCell ref="M30:N30"/>
    <mergeCell ref="O30:P30"/>
    <mergeCell ref="AA28:AB28"/>
    <mergeCell ref="AA30:AB30"/>
    <mergeCell ref="U29:V29"/>
    <mergeCell ref="W29:X29"/>
    <mergeCell ref="Y29:Z29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AG25:AH27"/>
    <mergeCell ref="I26:J26"/>
    <mergeCell ref="K26:L26"/>
    <mergeCell ref="M26:N26"/>
    <mergeCell ref="O26:P26"/>
    <mergeCell ref="Q26:R26"/>
    <mergeCell ref="S26:T26"/>
    <mergeCell ref="O25:P25"/>
    <mergeCell ref="Q25:R25"/>
    <mergeCell ref="S25:T25"/>
    <mergeCell ref="U25:V25"/>
    <mergeCell ref="W25:X26"/>
    <mergeCell ref="Y25:Z26"/>
    <mergeCell ref="U26:V26"/>
    <mergeCell ref="I25:J25"/>
    <mergeCell ref="K25:L25"/>
    <mergeCell ref="M25:N25"/>
    <mergeCell ref="AE27:AF27"/>
    <mergeCell ref="AE26:AF26"/>
    <mergeCell ref="AA25:AB26"/>
    <mergeCell ref="AC25:AD26"/>
    <mergeCell ref="AE25:AF25"/>
    <mergeCell ref="AC27:AD27"/>
    <mergeCell ref="AE22:AF22"/>
    <mergeCell ref="AG22:AH24"/>
    <mergeCell ref="W22:X23"/>
    <mergeCell ref="Y22:Z23"/>
    <mergeCell ref="I24:J24"/>
    <mergeCell ref="K24:L24"/>
    <mergeCell ref="M24:N24"/>
    <mergeCell ref="O24:P24"/>
    <mergeCell ref="Q24:R24"/>
    <mergeCell ref="S24:T24"/>
    <mergeCell ref="AA22:AB22"/>
    <mergeCell ref="AC22:AD22"/>
    <mergeCell ref="U24:V24"/>
    <mergeCell ref="AE24:AF24"/>
    <mergeCell ref="AA23:AB23"/>
    <mergeCell ref="AC23:AD23"/>
    <mergeCell ref="AE23:AF23"/>
    <mergeCell ref="AC24:AD24"/>
    <mergeCell ref="A20:A21"/>
    <mergeCell ref="B20:F21"/>
    <mergeCell ref="G20:H20"/>
    <mergeCell ref="I20:J20"/>
    <mergeCell ref="K20:L20"/>
    <mergeCell ref="M20:N20"/>
    <mergeCell ref="O20:P20"/>
    <mergeCell ref="Q20:R20"/>
    <mergeCell ref="A22:A24"/>
    <mergeCell ref="B22:F24"/>
    <mergeCell ref="G22:H23"/>
    <mergeCell ref="W21:X21"/>
    <mergeCell ref="Y21:Z21"/>
    <mergeCell ref="AA21:AB21"/>
    <mergeCell ref="G24:H24"/>
    <mergeCell ref="W24:X24"/>
    <mergeCell ref="Y24:Z24"/>
    <mergeCell ref="AA24:AB24"/>
    <mergeCell ref="AG21:AH21"/>
    <mergeCell ref="AE20:AF20"/>
    <mergeCell ref="AG20:AH20"/>
    <mergeCell ref="G21:H21"/>
    <mergeCell ref="I21:J21"/>
    <mergeCell ref="K21:L21"/>
    <mergeCell ref="M21:N21"/>
    <mergeCell ref="O21:P21"/>
    <mergeCell ref="Q21:R21"/>
    <mergeCell ref="S21:T21"/>
    <mergeCell ref="U21:V21"/>
    <mergeCell ref="S20:T20"/>
    <mergeCell ref="U20:V20"/>
    <mergeCell ref="W20:X20"/>
    <mergeCell ref="Y20:Z20"/>
    <mergeCell ref="AA20:AB20"/>
    <mergeCell ref="AC20:AD20"/>
    <mergeCell ref="S18:T19"/>
    <mergeCell ref="W18:X19"/>
    <mergeCell ref="Y18:Z19"/>
    <mergeCell ref="AA18:AB19"/>
    <mergeCell ref="A15:A19"/>
    <mergeCell ref="B15:F19"/>
    <mergeCell ref="G15:AF15"/>
    <mergeCell ref="AC21:AD21"/>
    <mergeCell ref="AE21:AF21"/>
    <mergeCell ref="U18:V19"/>
    <mergeCell ref="Q18:R19"/>
    <mergeCell ref="C1:H2"/>
    <mergeCell ref="V1:AH2"/>
    <mergeCell ref="C3:H3"/>
    <mergeCell ref="V3:AH3"/>
    <mergeCell ref="C4:H4"/>
    <mergeCell ref="V4:AH4"/>
    <mergeCell ref="AG15:AH19"/>
    <mergeCell ref="G16:AF17"/>
    <mergeCell ref="G18:H19"/>
    <mergeCell ref="I18:J19"/>
    <mergeCell ref="K18:L19"/>
    <mergeCell ref="M18:N19"/>
    <mergeCell ref="O18:P19"/>
    <mergeCell ref="AE10:AF10"/>
    <mergeCell ref="AG10:AH10"/>
    <mergeCell ref="AE11:AF11"/>
    <mergeCell ref="AG11:AH11"/>
    <mergeCell ref="A13:J14"/>
    <mergeCell ref="AD13:AH13"/>
    <mergeCell ref="AD14:AH14"/>
    <mergeCell ref="AC18:AD19"/>
    <mergeCell ref="AE18:AF19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  <colBreaks count="1" manualBreakCount="1">
    <brk id="2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73"/>
  <sheetViews>
    <sheetView view="pageBreakPreview" topLeftCell="A19" zoomScale="70" zoomScaleNormal="70" zoomScaleSheetLayoutView="70" workbookViewId="0">
      <selection activeCell="I246" sqref="I246"/>
    </sheetView>
  </sheetViews>
  <sheetFormatPr defaultRowHeight="15"/>
  <cols>
    <col min="1" max="1" width="9.5703125" style="2" customWidth="1"/>
    <col min="2" max="2" width="11.85546875" style="2" customWidth="1"/>
    <col min="3" max="3" width="15.85546875" style="2" customWidth="1"/>
    <col min="4" max="4" width="106.85546875" style="2" customWidth="1"/>
    <col min="5" max="5" width="11.28515625" style="2" customWidth="1"/>
    <col min="6" max="6" width="13.140625" style="156" customWidth="1"/>
    <col min="7" max="7" width="15.7109375" style="2" customWidth="1"/>
    <col min="8" max="8" width="17.140625" style="2" customWidth="1"/>
    <col min="9" max="9" width="11.140625" style="2" bestFit="1" customWidth="1"/>
    <col min="10" max="10" width="16.42578125" style="2" customWidth="1"/>
    <col min="11" max="11" width="12.42578125" style="2" bestFit="1" customWidth="1"/>
    <col min="12" max="16384" width="9.140625" style="2"/>
  </cols>
  <sheetData>
    <row r="1" spans="1:11" s="1" customFormat="1" ht="22.5" customHeight="1">
      <c r="A1" s="322"/>
      <c r="B1" s="322"/>
      <c r="C1" s="322"/>
      <c r="D1" s="323" t="s">
        <v>0</v>
      </c>
      <c r="E1" s="324" t="s">
        <v>1</v>
      </c>
      <c r="F1" s="324"/>
      <c r="G1" s="324"/>
      <c r="H1" s="324"/>
    </row>
    <row r="2" spans="1:11" s="1" customFormat="1" ht="22.5" customHeight="1">
      <c r="A2" s="322"/>
      <c r="B2" s="322"/>
      <c r="C2" s="322"/>
      <c r="D2" s="323"/>
      <c r="E2" s="324"/>
      <c r="F2" s="324"/>
      <c r="G2" s="324"/>
      <c r="H2" s="324"/>
      <c r="I2" s="248"/>
      <c r="J2" s="248"/>
      <c r="K2" s="248"/>
    </row>
    <row r="3" spans="1:11" s="1" customFormat="1" ht="22.5" customHeight="1">
      <c r="A3" s="322"/>
      <c r="B3" s="322"/>
      <c r="C3" s="322"/>
      <c r="D3" s="323"/>
      <c r="E3" s="324"/>
      <c r="F3" s="324"/>
      <c r="G3" s="324"/>
      <c r="H3" s="324"/>
      <c r="I3" s="248"/>
      <c r="J3" s="248"/>
      <c r="K3" s="248"/>
    </row>
    <row r="4" spans="1:11" s="1" customFormat="1" ht="15.75" customHeight="1">
      <c r="A4" s="322" t="s">
        <v>572</v>
      </c>
      <c r="B4" s="322"/>
      <c r="C4" s="322"/>
      <c r="D4" s="322"/>
      <c r="E4" s="322"/>
      <c r="F4" s="322"/>
      <c r="G4" s="322"/>
      <c r="H4" s="322"/>
      <c r="I4" s="248"/>
      <c r="J4" s="248"/>
      <c r="K4" s="248"/>
    </row>
    <row r="5" spans="1:11" s="1" customFormat="1" ht="28.5" customHeight="1">
      <c r="A5" s="322" t="s">
        <v>405</v>
      </c>
      <c r="B5" s="322"/>
      <c r="C5" s="322"/>
      <c r="D5" s="322"/>
      <c r="E5" s="322"/>
      <c r="F5" s="322"/>
      <c r="G5" s="322"/>
      <c r="H5" s="322"/>
      <c r="I5" s="248"/>
      <c r="J5" s="248"/>
      <c r="K5" s="248"/>
    </row>
    <row r="6" spans="1:11" ht="20.100000000000001" customHeight="1" thickBot="1">
      <c r="A6" s="322"/>
      <c r="B6" s="322"/>
      <c r="C6" s="322"/>
      <c r="D6" s="322"/>
      <c r="E6" s="322"/>
      <c r="F6" s="322"/>
      <c r="G6" s="322"/>
      <c r="H6" s="322"/>
      <c r="I6" s="249"/>
      <c r="J6" s="249"/>
      <c r="K6" s="249"/>
    </row>
    <row r="7" spans="1:11" ht="24" customHeight="1" thickBot="1">
      <c r="A7" s="3"/>
      <c r="B7" s="197"/>
      <c r="C7" s="4"/>
      <c r="D7" s="5" t="s">
        <v>611</v>
      </c>
      <c r="E7" s="325" t="s">
        <v>615</v>
      </c>
      <c r="F7" s="326"/>
      <c r="G7" s="326"/>
      <c r="H7" s="327"/>
      <c r="I7" s="249"/>
      <c r="J7" s="249"/>
      <c r="K7" s="249"/>
    </row>
    <row r="8" spans="1:11" ht="45.75" customHeight="1" thickBot="1">
      <c r="A8" s="6" t="s">
        <v>2</v>
      </c>
      <c r="B8" s="6"/>
      <c r="C8" s="6" t="s">
        <v>3</v>
      </c>
      <c r="D8" s="6" t="s">
        <v>4</v>
      </c>
      <c r="E8" s="6" t="s">
        <v>5</v>
      </c>
      <c r="F8" s="7" t="s">
        <v>6</v>
      </c>
      <c r="G8" s="6" t="s">
        <v>7</v>
      </c>
      <c r="H8" s="6" t="s">
        <v>8</v>
      </c>
      <c r="I8" s="209"/>
      <c r="J8" s="209"/>
      <c r="K8" s="209"/>
    </row>
    <row r="9" spans="1:11" ht="20.25" customHeight="1" thickBot="1">
      <c r="A9" s="8" t="s">
        <v>9</v>
      </c>
      <c r="B9" s="479" t="s">
        <v>571</v>
      </c>
      <c r="C9" s="480"/>
      <c r="D9" s="10" t="s">
        <v>10</v>
      </c>
      <c r="E9" s="10"/>
      <c r="F9" s="11"/>
      <c r="G9" s="10"/>
      <c r="H9" s="273">
        <f>SUM(H10:H16)</f>
        <v>12207.582399999999</v>
      </c>
      <c r="I9" s="208">
        <f>H9*23.11%+H9</f>
        <v>15028.754692639999</v>
      </c>
      <c r="J9" s="209"/>
      <c r="K9" s="209"/>
    </row>
    <row r="10" spans="1:11" ht="20.25" customHeight="1">
      <c r="A10" s="218" t="s">
        <v>11</v>
      </c>
      <c r="B10" s="15" t="s">
        <v>426</v>
      </c>
      <c r="C10" s="13" t="s">
        <v>13</v>
      </c>
      <c r="D10" s="14" t="s">
        <v>427</v>
      </c>
      <c r="E10" s="15" t="s">
        <v>14</v>
      </c>
      <c r="F10" s="16">
        <v>37.78</v>
      </c>
      <c r="G10" s="16">
        <v>63.08</v>
      </c>
      <c r="H10" s="18">
        <f t="shared" ref="H10:H21" si="0">F10*G10</f>
        <v>2383.1624000000002</v>
      </c>
      <c r="I10" s="209"/>
      <c r="J10" s="209"/>
      <c r="K10" s="209"/>
    </row>
    <row r="11" spans="1:11" ht="20.25" customHeight="1">
      <c r="A11" s="15" t="s">
        <v>15</v>
      </c>
      <c r="B11" s="15" t="s">
        <v>426</v>
      </c>
      <c r="C11" s="19" t="s">
        <v>16</v>
      </c>
      <c r="D11" s="20" t="s">
        <v>518</v>
      </c>
      <c r="E11" s="15" t="s">
        <v>14</v>
      </c>
      <c r="F11" s="16">
        <v>11.62</v>
      </c>
      <c r="G11" s="16">
        <v>315.39999999999998</v>
      </c>
      <c r="H11" s="18">
        <f t="shared" si="0"/>
        <v>3664.9479999999994</v>
      </c>
      <c r="I11" s="209"/>
      <c r="J11" s="209"/>
      <c r="K11" s="209"/>
    </row>
    <row r="12" spans="1:11" ht="20.25" customHeight="1">
      <c r="A12" s="15" t="s">
        <v>17</v>
      </c>
      <c r="B12" s="15" t="s">
        <v>426</v>
      </c>
      <c r="C12" s="19" t="s">
        <v>13</v>
      </c>
      <c r="D12" s="20" t="s">
        <v>519</v>
      </c>
      <c r="E12" s="15" t="s">
        <v>14</v>
      </c>
      <c r="F12" s="21">
        <v>16.649999999999999</v>
      </c>
      <c r="G12" s="16">
        <v>63.08</v>
      </c>
      <c r="H12" s="18">
        <f t="shared" si="0"/>
        <v>1050.2819999999999</v>
      </c>
      <c r="I12" s="209"/>
      <c r="J12" s="209"/>
      <c r="K12" s="209"/>
    </row>
    <row r="13" spans="1:11" ht="20.25" customHeight="1">
      <c r="A13" s="15" t="s">
        <v>18</v>
      </c>
      <c r="B13" s="15" t="s">
        <v>426</v>
      </c>
      <c r="C13" s="19" t="s">
        <v>16</v>
      </c>
      <c r="D13" s="20" t="s">
        <v>520</v>
      </c>
      <c r="E13" s="15" t="s">
        <v>14</v>
      </c>
      <c r="F13" s="21">
        <v>12.85</v>
      </c>
      <c r="G13" s="16">
        <v>315.39999999999998</v>
      </c>
      <c r="H13" s="18">
        <f t="shared" si="0"/>
        <v>4052.8899999999994</v>
      </c>
      <c r="I13" s="209"/>
      <c r="J13" s="209"/>
      <c r="K13" s="209"/>
    </row>
    <row r="14" spans="1:11" ht="20.25" customHeight="1">
      <c r="A14" s="15" t="s">
        <v>19</v>
      </c>
      <c r="B14" s="15" t="s">
        <v>426</v>
      </c>
      <c r="C14" s="22" t="s">
        <v>20</v>
      </c>
      <c r="D14" s="23" t="s">
        <v>428</v>
      </c>
      <c r="E14" s="24" t="s">
        <v>21</v>
      </c>
      <c r="F14" s="25">
        <v>9</v>
      </c>
      <c r="G14" s="26">
        <v>17.489999999999998</v>
      </c>
      <c r="H14" s="18">
        <f t="shared" si="0"/>
        <v>157.41</v>
      </c>
      <c r="I14" s="209"/>
      <c r="J14" s="209"/>
      <c r="K14" s="209"/>
    </row>
    <row r="15" spans="1:11" ht="20.25" customHeight="1">
      <c r="A15" s="15" t="s">
        <v>521</v>
      </c>
      <c r="B15" s="24" t="s">
        <v>426</v>
      </c>
      <c r="C15" s="22" t="s">
        <v>16</v>
      </c>
      <c r="D15" s="23" t="s">
        <v>523</v>
      </c>
      <c r="E15" s="24" t="s">
        <v>14</v>
      </c>
      <c r="F15" s="25">
        <v>0.88</v>
      </c>
      <c r="G15" s="26">
        <v>315.39999999999998</v>
      </c>
      <c r="H15" s="18">
        <f t="shared" ref="H15" si="1">F15*G15</f>
        <v>277.55199999999996</v>
      </c>
      <c r="I15" s="209"/>
      <c r="J15" s="209"/>
      <c r="K15" s="209"/>
    </row>
    <row r="16" spans="1:11" ht="20.25" customHeight="1" thickBot="1">
      <c r="A16" s="15" t="s">
        <v>522</v>
      </c>
      <c r="B16" s="24" t="s">
        <v>426</v>
      </c>
      <c r="C16" s="19" t="s">
        <v>16</v>
      </c>
      <c r="D16" s="20" t="s">
        <v>524</v>
      </c>
      <c r="E16" s="15" t="s">
        <v>14</v>
      </c>
      <c r="F16" s="21">
        <v>1.97</v>
      </c>
      <c r="G16" s="16">
        <v>315.39999999999998</v>
      </c>
      <c r="H16" s="18">
        <f t="shared" ref="H16" si="2">F16*G16</f>
        <v>621.33799999999997</v>
      </c>
      <c r="I16" s="209"/>
      <c r="J16" s="209"/>
      <c r="K16" s="209"/>
    </row>
    <row r="17" spans="1:11" ht="20.25" customHeight="1" thickBot="1">
      <c r="A17" s="8" t="s">
        <v>22</v>
      </c>
      <c r="B17" s="479" t="s">
        <v>571</v>
      </c>
      <c r="C17" s="480"/>
      <c r="D17" s="27" t="s">
        <v>23</v>
      </c>
      <c r="E17" s="8"/>
      <c r="F17" s="28"/>
      <c r="G17" s="8"/>
      <c r="H17" s="273">
        <f>H18+H22</f>
        <v>26268.0936</v>
      </c>
      <c r="I17" s="208">
        <f>H18+H22</f>
        <v>26268.0936</v>
      </c>
      <c r="J17" s="208">
        <f>I17*23.11%+I17</f>
        <v>32338.650030960001</v>
      </c>
      <c r="K17" s="209"/>
    </row>
    <row r="18" spans="1:11" ht="20.25" customHeight="1" thickBot="1">
      <c r="A18" s="8" t="s">
        <v>24</v>
      </c>
      <c r="B18" s="479" t="s">
        <v>571</v>
      </c>
      <c r="C18" s="480"/>
      <c r="D18" s="29" t="s">
        <v>25</v>
      </c>
      <c r="E18" s="9"/>
      <c r="F18" s="12"/>
      <c r="G18" s="8"/>
      <c r="H18" s="12">
        <f>SUM(H19:H21)</f>
        <v>20669.611700000001</v>
      </c>
      <c r="I18" s="208"/>
      <c r="J18" s="209"/>
      <c r="K18" s="209"/>
    </row>
    <row r="19" spans="1:11" ht="20.25" customHeight="1">
      <c r="A19" s="30" t="s">
        <v>24</v>
      </c>
      <c r="B19" s="30" t="s">
        <v>426</v>
      </c>
      <c r="C19" s="31" t="s">
        <v>26</v>
      </c>
      <c r="D19" s="32" t="s">
        <v>429</v>
      </c>
      <c r="E19" s="33" t="s">
        <v>14</v>
      </c>
      <c r="F19" s="16">
        <v>12.23</v>
      </c>
      <c r="G19" s="34">
        <v>299.05</v>
      </c>
      <c r="H19" s="35">
        <f t="shared" si="0"/>
        <v>3657.3815000000004</v>
      </c>
      <c r="I19" s="209"/>
      <c r="J19" s="209"/>
      <c r="K19" s="209"/>
    </row>
    <row r="20" spans="1:11" ht="20.25" customHeight="1">
      <c r="A20" s="36" t="s">
        <v>27</v>
      </c>
      <c r="B20" s="36" t="s">
        <v>426</v>
      </c>
      <c r="C20" s="37" t="s">
        <v>28</v>
      </c>
      <c r="D20" s="38" t="s">
        <v>430</v>
      </c>
      <c r="E20" s="39" t="s">
        <v>29</v>
      </c>
      <c r="F20" s="40">
        <v>146.79</v>
      </c>
      <c r="G20" s="41">
        <v>67.08</v>
      </c>
      <c r="H20" s="42">
        <f t="shared" si="0"/>
        <v>9846.6731999999993</v>
      </c>
      <c r="I20" s="209"/>
      <c r="J20" s="209"/>
      <c r="K20" s="209"/>
    </row>
    <row r="21" spans="1:11" ht="20.25" customHeight="1" thickBot="1">
      <c r="A21" s="43" t="s">
        <v>30</v>
      </c>
      <c r="B21" s="198" t="s">
        <v>426</v>
      </c>
      <c r="C21" s="44" t="s">
        <v>31</v>
      </c>
      <c r="D21" s="45" t="s">
        <v>431</v>
      </c>
      <c r="E21" s="46" t="s">
        <v>12</v>
      </c>
      <c r="F21" s="47">
        <v>1100.7</v>
      </c>
      <c r="G21" s="48">
        <v>6.51</v>
      </c>
      <c r="H21" s="49">
        <f t="shared" si="0"/>
        <v>7165.5569999999998</v>
      </c>
      <c r="I21" s="209"/>
      <c r="J21" s="209"/>
      <c r="K21" s="209"/>
    </row>
    <row r="22" spans="1:11" ht="20.25" customHeight="1" thickBot="1">
      <c r="A22" s="8" t="s">
        <v>32</v>
      </c>
      <c r="B22" s="479" t="s">
        <v>571</v>
      </c>
      <c r="C22" s="480"/>
      <c r="D22" s="29" t="s">
        <v>33</v>
      </c>
      <c r="E22" s="9"/>
      <c r="F22" s="12"/>
      <c r="G22" s="8"/>
      <c r="H22" s="12">
        <f>SUM(H23:H25)</f>
        <v>5598.4819000000007</v>
      </c>
      <c r="I22" s="209"/>
      <c r="J22" s="209"/>
      <c r="K22" s="209"/>
    </row>
    <row r="23" spans="1:11" ht="20.25" customHeight="1">
      <c r="A23" s="50" t="s">
        <v>34</v>
      </c>
      <c r="B23" s="50" t="s">
        <v>426</v>
      </c>
      <c r="C23" s="31" t="s">
        <v>26</v>
      </c>
      <c r="D23" s="32" t="s">
        <v>429</v>
      </c>
      <c r="E23" s="33" t="s">
        <v>14</v>
      </c>
      <c r="F23" s="16">
        <v>3.19</v>
      </c>
      <c r="G23" s="34">
        <f>G19</f>
        <v>299.05</v>
      </c>
      <c r="H23" s="35">
        <f t="shared" ref="H23:H25" si="3">F23*G23</f>
        <v>953.96950000000004</v>
      </c>
      <c r="I23" s="209"/>
      <c r="J23" s="209"/>
      <c r="K23" s="209"/>
    </row>
    <row r="24" spans="1:11" ht="20.25" customHeight="1">
      <c r="A24" s="51" t="s">
        <v>35</v>
      </c>
      <c r="B24" s="51" t="s">
        <v>426</v>
      </c>
      <c r="C24" s="37" t="s">
        <v>28</v>
      </c>
      <c r="D24" s="38" t="s">
        <v>430</v>
      </c>
      <c r="E24" s="39" t="s">
        <v>29</v>
      </c>
      <c r="F24" s="40">
        <v>38.28</v>
      </c>
      <c r="G24" s="41">
        <f>G20</f>
        <v>67.08</v>
      </c>
      <c r="H24" s="42">
        <f t="shared" si="3"/>
        <v>2567.8224</v>
      </c>
      <c r="I24" s="209"/>
      <c r="J24" s="209"/>
      <c r="K24" s="209"/>
    </row>
    <row r="25" spans="1:11" ht="20.25" customHeight="1" thickBot="1">
      <c r="A25" s="52" t="s">
        <v>36</v>
      </c>
      <c r="B25" s="51" t="s">
        <v>426</v>
      </c>
      <c r="C25" s="44" t="s">
        <v>31</v>
      </c>
      <c r="D25" s="45" t="s">
        <v>431</v>
      </c>
      <c r="E25" s="46" t="s">
        <v>12</v>
      </c>
      <c r="F25" s="47">
        <v>319</v>
      </c>
      <c r="G25" s="48">
        <f>G21</f>
        <v>6.51</v>
      </c>
      <c r="H25" s="49">
        <f t="shared" si="3"/>
        <v>2076.69</v>
      </c>
      <c r="I25" s="209"/>
      <c r="J25" s="209"/>
      <c r="K25" s="209"/>
    </row>
    <row r="26" spans="1:11" ht="20.25" customHeight="1" thickBot="1">
      <c r="A26" s="8" t="s">
        <v>37</v>
      </c>
      <c r="B26" s="479" t="s">
        <v>571</v>
      </c>
      <c r="C26" s="480"/>
      <c r="D26" s="10" t="s">
        <v>38</v>
      </c>
      <c r="E26" s="53"/>
      <c r="F26" s="12"/>
      <c r="G26" s="53"/>
      <c r="H26" s="273">
        <f>H28+H32+H36+H40+H44+H48+H56+H52</f>
        <v>43896.738149999997</v>
      </c>
      <c r="I26" s="208">
        <f>H28+H32+H36+H40+H44+H48+H52+H56</f>
        <v>43896.738149999997</v>
      </c>
      <c r="J26" s="208">
        <f>I26*23.11%+I26</f>
        <v>54041.274336464994</v>
      </c>
      <c r="K26" s="209"/>
    </row>
    <row r="27" spans="1:11" ht="20.25" customHeight="1" thickBot="1">
      <c r="A27" s="8" t="s">
        <v>39</v>
      </c>
      <c r="B27" s="479" t="s">
        <v>571</v>
      </c>
      <c r="C27" s="480"/>
      <c r="D27" s="10" t="s">
        <v>40</v>
      </c>
      <c r="E27" s="53"/>
      <c r="F27" s="12"/>
      <c r="G27" s="53"/>
      <c r="H27" s="54"/>
      <c r="I27" s="209"/>
      <c r="J27" s="209"/>
      <c r="K27" s="209"/>
    </row>
    <row r="28" spans="1:11" ht="20.25" customHeight="1" thickBot="1">
      <c r="A28" s="8" t="s">
        <v>41</v>
      </c>
      <c r="B28" s="479" t="s">
        <v>571</v>
      </c>
      <c r="C28" s="480"/>
      <c r="D28" s="10" t="s">
        <v>42</v>
      </c>
      <c r="E28" s="53"/>
      <c r="F28" s="12"/>
      <c r="G28" s="53"/>
      <c r="H28" s="55">
        <f>H29+H30+H31</f>
        <v>5686.2323999999999</v>
      </c>
      <c r="I28" s="209"/>
      <c r="J28" s="209"/>
      <c r="K28" s="209"/>
    </row>
    <row r="29" spans="1:11" ht="20.25" customHeight="1">
      <c r="A29" s="56" t="s">
        <v>43</v>
      </c>
      <c r="B29" s="56" t="s">
        <v>426</v>
      </c>
      <c r="C29" s="57" t="s">
        <v>26</v>
      </c>
      <c r="D29" s="58" t="s">
        <v>429</v>
      </c>
      <c r="E29" s="33" t="s">
        <v>14</v>
      </c>
      <c r="F29" s="59">
        <v>3.24</v>
      </c>
      <c r="G29" s="34">
        <f>G23</f>
        <v>299.05</v>
      </c>
      <c r="H29" s="26">
        <f>F29*G29</f>
        <v>968.92200000000014</v>
      </c>
      <c r="I29" s="209"/>
      <c r="J29" s="209"/>
      <c r="K29" s="209"/>
    </row>
    <row r="30" spans="1:11" ht="20.25" customHeight="1">
      <c r="A30" s="56" t="s">
        <v>44</v>
      </c>
      <c r="B30" s="56" t="s">
        <v>426</v>
      </c>
      <c r="C30" s="60" t="s">
        <v>28</v>
      </c>
      <c r="D30" s="61" t="s">
        <v>430</v>
      </c>
      <c r="E30" s="62" t="s">
        <v>29</v>
      </c>
      <c r="F30" s="63">
        <v>38.880000000000003</v>
      </c>
      <c r="G30" s="41">
        <f>G24</f>
        <v>67.08</v>
      </c>
      <c r="H30" s="16">
        <f t="shared" ref="H30:H35" si="4">F30*G30</f>
        <v>2608.0704000000001</v>
      </c>
      <c r="I30" s="209"/>
      <c r="J30" s="209"/>
      <c r="K30" s="209"/>
    </row>
    <row r="31" spans="1:11" ht="20.25" customHeight="1" thickBot="1">
      <c r="A31" s="56" t="s">
        <v>45</v>
      </c>
      <c r="B31" s="56" t="s">
        <v>426</v>
      </c>
      <c r="C31" s="60" t="s">
        <v>31</v>
      </c>
      <c r="D31" s="64" t="s">
        <v>431</v>
      </c>
      <c r="E31" s="62" t="s">
        <v>12</v>
      </c>
      <c r="F31" s="63">
        <v>324</v>
      </c>
      <c r="G31" s="48">
        <f>G25</f>
        <v>6.51</v>
      </c>
      <c r="H31" s="47">
        <f t="shared" si="4"/>
        <v>2109.2399999999998</v>
      </c>
      <c r="I31" s="209"/>
      <c r="J31" s="209"/>
      <c r="K31" s="209"/>
    </row>
    <row r="32" spans="1:11" ht="20.25" customHeight="1" thickBot="1">
      <c r="A32" s="8" t="s">
        <v>46</v>
      </c>
      <c r="B32" s="479" t="s">
        <v>571</v>
      </c>
      <c r="C32" s="480"/>
      <c r="D32" s="10" t="s">
        <v>47</v>
      </c>
      <c r="E32" s="53"/>
      <c r="F32" s="12"/>
      <c r="G32" s="53"/>
      <c r="H32" s="12">
        <f>H33+H34+H35</f>
        <v>6133.7599499999997</v>
      </c>
      <c r="I32" s="209"/>
      <c r="J32" s="209"/>
      <c r="K32" s="209"/>
    </row>
    <row r="33" spans="1:11" ht="20.25" customHeight="1">
      <c r="A33" s="65" t="s">
        <v>48</v>
      </c>
      <c r="B33" s="199" t="s">
        <v>426</v>
      </c>
      <c r="C33" s="57" t="s">
        <v>26</v>
      </c>
      <c r="D33" s="58" t="s">
        <v>429</v>
      </c>
      <c r="E33" s="46" t="s">
        <v>14</v>
      </c>
      <c r="F33" s="67">
        <v>3.4950000000000001</v>
      </c>
      <c r="G33" s="34">
        <f>G29</f>
        <v>299.05</v>
      </c>
      <c r="H33" s="47">
        <f t="shared" si="4"/>
        <v>1045.17975</v>
      </c>
      <c r="I33" s="209"/>
      <c r="J33" s="209"/>
      <c r="K33" s="209"/>
    </row>
    <row r="34" spans="1:11" ht="20.25" customHeight="1">
      <c r="A34" s="65" t="s">
        <v>49</v>
      </c>
      <c r="B34" s="65" t="s">
        <v>426</v>
      </c>
      <c r="C34" s="60" t="s">
        <v>28</v>
      </c>
      <c r="D34" s="61" t="s">
        <v>430</v>
      </c>
      <c r="E34" s="62" t="s">
        <v>29</v>
      </c>
      <c r="F34" s="63">
        <v>41.94</v>
      </c>
      <c r="G34" s="41">
        <f>G30</f>
        <v>67.08</v>
      </c>
      <c r="H34" s="16">
        <f t="shared" si="4"/>
        <v>2813.3352</v>
      </c>
      <c r="I34" s="209"/>
      <c r="J34" s="209"/>
      <c r="K34" s="209"/>
    </row>
    <row r="35" spans="1:11" ht="20.25" customHeight="1" thickBot="1">
      <c r="A35" s="65" t="s">
        <v>50</v>
      </c>
      <c r="B35" s="65" t="s">
        <v>426</v>
      </c>
      <c r="C35" s="60" t="s">
        <v>31</v>
      </c>
      <c r="D35" s="64" t="s">
        <v>431</v>
      </c>
      <c r="E35" s="62" t="s">
        <v>12</v>
      </c>
      <c r="F35" s="63">
        <v>349.5</v>
      </c>
      <c r="G35" s="48">
        <f>G31</f>
        <v>6.51</v>
      </c>
      <c r="H35" s="47">
        <f t="shared" si="4"/>
        <v>2275.2449999999999</v>
      </c>
      <c r="I35" s="209"/>
      <c r="J35" s="209"/>
      <c r="K35" s="209"/>
    </row>
    <row r="36" spans="1:11" ht="20.25" customHeight="1" thickBot="1">
      <c r="A36" s="8" t="s">
        <v>51</v>
      </c>
      <c r="B36" s="479" t="s">
        <v>571</v>
      </c>
      <c r="C36" s="480"/>
      <c r="D36" s="10" t="s">
        <v>52</v>
      </c>
      <c r="E36" s="53"/>
      <c r="F36" s="12"/>
      <c r="G36" s="53"/>
      <c r="H36" s="12">
        <f>H37+H38+H39</f>
        <v>6138.5101999999997</v>
      </c>
      <c r="I36" s="209"/>
      <c r="J36" s="209"/>
      <c r="K36" s="209"/>
    </row>
    <row r="37" spans="1:11" ht="20.25" customHeight="1">
      <c r="A37" s="65" t="s">
        <v>53</v>
      </c>
      <c r="B37" s="199" t="s">
        <v>426</v>
      </c>
      <c r="C37" s="57" t="s">
        <v>26</v>
      </c>
      <c r="D37" s="58" t="s">
        <v>429</v>
      </c>
      <c r="E37" s="46" t="s">
        <v>14</v>
      </c>
      <c r="F37" s="67">
        <v>3.5</v>
      </c>
      <c r="G37" s="34">
        <f>G33</f>
        <v>299.05</v>
      </c>
      <c r="H37" s="47">
        <f t="shared" ref="H37:H39" si="5">F37*G37</f>
        <v>1046.675</v>
      </c>
      <c r="I37" s="209"/>
      <c r="J37" s="209"/>
      <c r="K37" s="209"/>
    </row>
    <row r="38" spans="1:11" ht="20.25" customHeight="1">
      <c r="A38" s="65" t="s">
        <v>54</v>
      </c>
      <c r="B38" s="65" t="s">
        <v>426</v>
      </c>
      <c r="C38" s="60" t="s">
        <v>28</v>
      </c>
      <c r="D38" s="61" t="s">
        <v>430</v>
      </c>
      <c r="E38" s="62" t="s">
        <v>29</v>
      </c>
      <c r="F38" s="63">
        <v>41.94</v>
      </c>
      <c r="G38" s="41">
        <f>G34</f>
        <v>67.08</v>
      </c>
      <c r="H38" s="16">
        <f t="shared" si="5"/>
        <v>2813.3352</v>
      </c>
      <c r="I38" s="209"/>
      <c r="J38" s="209"/>
      <c r="K38" s="209"/>
    </row>
    <row r="39" spans="1:11" ht="20.25" customHeight="1" thickBot="1">
      <c r="A39" s="65" t="s">
        <v>55</v>
      </c>
      <c r="B39" s="65" t="s">
        <v>426</v>
      </c>
      <c r="C39" s="60" t="s">
        <v>31</v>
      </c>
      <c r="D39" s="64" t="s">
        <v>431</v>
      </c>
      <c r="E39" s="62" t="s">
        <v>12</v>
      </c>
      <c r="F39" s="63">
        <v>350</v>
      </c>
      <c r="G39" s="48">
        <f>G35</f>
        <v>6.51</v>
      </c>
      <c r="H39" s="47">
        <f t="shared" si="5"/>
        <v>2278.5</v>
      </c>
      <c r="I39" s="209"/>
      <c r="J39" s="209"/>
      <c r="K39" s="209"/>
    </row>
    <row r="40" spans="1:11" ht="20.25" customHeight="1" thickBot="1">
      <c r="A40" s="8" t="s">
        <v>56</v>
      </c>
      <c r="B40" s="479" t="s">
        <v>571</v>
      </c>
      <c r="C40" s="480"/>
      <c r="D40" s="10" t="s">
        <v>57</v>
      </c>
      <c r="E40" s="53"/>
      <c r="F40" s="12"/>
      <c r="G40" s="53"/>
      <c r="H40" s="12">
        <f>H41+H42</f>
        <v>12740.7983</v>
      </c>
      <c r="I40" s="209"/>
      <c r="J40" s="209"/>
      <c r="K40" s="209"/>
    </row>
    <row r="41" spans="1:11" ht="20.25" customHeight="1">
      <c r="A41" s="65" t="s">
        <v>58</v>
      </c>
      <c r="B41" s="65" t="s">
        <v>426</v>
      </c>
      <c r="C41" s="68" t="s">
        <v>59</v>
      </c>
      <c r="D41" s="66" t="s">
        <v>432</v>
      </c>
      <c r="E41" s="46" t="s">
        <v>29</v>
      </c>
      <c r="F41" s="67">
        <v>126.08</v>
      </c>
      <c r="G41" s="69">
        <v>97.31</v>
      </c>
      <c r="H41" s="47">
        <f t="shared" ref="H41:H42" si="6">F41*G41</f>
        <v>12268.844800000001</v>
      </c>
      <c r="I41" s="209"/>
      <c r="J41" s="209"/>
      <c r="K41" s="209"/>
    </row>
    <row r="42" spans="1:11" ht="20.25" customHeight="1" thickBot="1">
      <c r="A42" s="65" t="s">
        <v>60</v>
      </c>
      <c r="B42" s="65" t="s">
        <v>426</v>
      </c>
      <c r="C42" s="68" t="s">
        <v>59</v>
      </c>
      <c r="D42" s="66" t="s">
        <v>433</v>
      </c>
      <c r="E42" s="46" t="s">
        <v>29</v>
      </c>
      <c r="F42" s="67">
        <v>4.8499999999999996</v>
      </c>
      <c r="G42" s="69">
        <v>97.31</v>
      </c>
      <c r="H42" s="47">
        <f t="shared" si="6"/>
        <v>471.95349999999996</v>
      </c>
      <c r="I42" s="209"/>
      <c r="J42" s="209"/>
      <c r="K42" s="209"/>
    </row>
    <row r="43" spans="1:11" ht="20.25" customHeight="1" thickBot="1">
      <c r="A43" s="8" t="s">
        <v>61</v>
      </c>
      <c r="B43" s="479" t="s">
        <v>571</v>
      </c>
      <c r="C43" s="480"/>
      <c r="D43" s="10" t="s">
        <v>62</v>
      </c>
      <c r="E43" s="53"/>
      <c r="F43" s="12"/>
      <c r="G43" s="53"/>
      <c r="H43" s="8"/>
      <c r="I43" s="209"/>
      <c r="J43" s="209"/>
      <c r="K43" s="209"/>
    </row>
    <row r="44" spans="1:11" ht="20.25" customHeight="1" thickBot="1">
      <c r="A44" s="8" t="s">
        <v>63</v>
      </c>
      <c r="B44" s="479" t="s">
        <v>571</v>
      </c>
      <c r="C44" s="480"/>
      <c r="D44" s="10" t="s">
        <v>42</v>
      </c>
      <c r="E44" s="53"/>
      <c r="F44" s="12"/>
      <c r="G44" s="53"/>
      <c r="H44" s="55">
        <f>H45+H46+H47</f>
        <v>2369.2635</v>
      </c>
      <c r="I44" s="209"/>
      <c r="J44" s="209"/>
      <c r="K44" s="209"/>
    </row>
    <row r="45" spans="1:11" ht="20.25" customHeight="1">
      <c r="A45" s="56" t="s">
        <v>64</v>
      </c>
      <c r="B45" s="56" t="s">
        <v>426</v>
      </c>
      <c r="C45" s="57" t="s">
        <v>26</v>
      </c>
      <c r="D45" s="58" t="s">
        <v>429</v>
      </c>
      <c r="E45" s="33" t="s">
        <v>14</v>
      </c>
      <c r="F45" s="59">
        <v>1.35</v>
      </c>
      <c r="G45" s="34">
        <f>G37</f>
        <v>299.05</v>
      </c>
      <c r="H45" s="26">
        <f>F45*G45</f>
        <v>403.71750000000003</v>
      </c>
      <c r="I45" s="209"/>
      <c r="J45" s="209"/>
      <c r="K45" s="209"/>
    </row>
    <row r="46" spans="1:11" ht="20.25" customHeight="1">
      <c r="A46" s="56" t="s">
        <v>65</v>
      </c>
      <c r="B46" s="56" t="s">
        <v>426</v>
      </c>
      <c r="C46" s="60" t="s">
        <v>28</v>
      </c>
      <c r="D46" s="61" t="s">
        <v>430</v>
      </c>
      <c r="E46" s="62" t="s">
        <v>29</v>
      </c>
      <c r="F46" s="63">
        <v>16.2</v>
      </c>
      <c r="G46" s="41">
        <f>G38</f>
        <v>67.08</v>
      </c>
      <c r="H46" s="16">
        <f t="shared" ref="H46:H47" si="7">F46*G46</f>
        <v>1086.6959999999999</v>
      </c>
      <c r="I46" s="209"/>
      <c r="J46" s="209"/>
      <c r="K46" s="209"/>
    </row>
    <row r="47" spans="1:11" ht="20.25" customHeight="1" thickBot="1">
      <c r="A47" s="56" t="s">
        <v>66</v>
      </c>
      <c r="B47" s="56" t="s">
        <v>426</v>
      </c>
      <c r="C47" s="60" t="s">
        <v>31</v>
      </c>
      <c r="D47" s="64" t="s">
        <v>431</v>
      </c>
      <c r="E47" s="62" t="s">
        <v>12</v>
      </c>
      <c r="F47" s="63">
        <v>135</v>
      </c>
      <c r="G47" s="48">
        <f>G39</f>
        <v>6.51</v>
      </c>
      <c r="H47" s="47">
        <f t="shared" si="7"/>
        <v>878.85</v>
      </c>
      <c r="I47" s="209"/>
      <c r="J47" s="209"/>
      <c r="K47" s="209"/>
    </row>
    <row r="48" spans="1:11" ht="20.25" customHeight="1" thickBot="1">
      <c r="A48" s="8" t="s">
        <v>67</v>
      </c>
      <c r="B48" s="479" t="s">
        <v>571</v>
      </c>
      <c r="C48" s="480"/>
      <c r="D48" s="10" t="s">
        <v>68</v>
      </c>
      <c r="E48" s="53"/>
      <c r="F48" s="12"/>
      <c r="G48" s="53"/>
      <c r="H48" s="12">
        <f>H49+H50+H51</f>
        <v>1196.0899999999999</v>
      </c>
      <c r="I48" s="209"/>
      <c r="J48" s="209"/>
      <c r="K48" s="209"/>
    </row>
    <row r="49" spans="1:11" ht="20.25" customHeight="1">
      <c r="A49" s="65" t="s">
        <v>69</v>
      </c>
      <c r="B49" s="199" t="s">
        <v>426</v>
      </c>
      <c r="C49" s="57" t="s">
        <v>26</v>
      </c>
      <c r="D49" s="58" t="s">
        <v>429</v>
      </c>
      <c r="E49" s="46" t="s">
        <v>14</v>
      </c>
      <c r="F49" s="67">
        <v>0.68</v>
      </c>
      <c r="G49" s="34">
        <f>G45</f>
        <v>299.05</v>
      </c>
      <c r="H49" s="47">
        <f t="shared" ref="H49:H51" si="8">F49*G49</f>
        <v>203.35400000000001</v>
      </c>
      <c r="I49" s="209"/>
      <c r="J49" s="209"/>
      <c r="K49" s="209"/>
    </row>
    <row r="50" spans="1:11" ht="20.25" customHeight="1">
      <c r="A50" s="65" t="s">
        <v>70</v>
      </c>
      <c r="B50" s="65" t="s">
        <v>426</v>
      </c>
      <c r="C50" s="60" t="s">
        <v>28</v>
      </c>
      <c r="D50" s="61" t="s">
        <v>430</v>
      </c>
      <c r="E50" s="62" t="s">
        <v>29</v>
      </c>
      <c r="F50" s="63">
        <v>8.1999999999999993</v>
      </c>
      <c r="G50" s="41">
        <f>G46</f>
        <v>67.08</v>
      </c>
      <c r="H50" s="16">
        <f t="shared" si="8"/>
        <v>550.05599999999993</v>
      </c>
      <c r="I50" s="209"/>
      <c r="J50" s="209"/>
      <c r="K50" s="209"/>
    </row>
    <row r="51" spans="1:11" ht="20.25" customHeight="1" thickBot="1">
      <c r="A51" s="65" t="s">
        <v>71</v>
      </c>
      <c r="B51" s="65" t="s">
        <v>426</v>
      </c>
      <c r="C51" s="60" t="s">
        <v>31</v>
      </c>
      <c r="D51" s="64" t="s">
        <v>431</v>
      </c>
      <c r="E51" s="62" t="s">
        <v>12</v>
      </c>
      <c r="F51" s="63">
        <v>68</v>
      </c>
      <c r="G51" s="48">
        <f>G47</f>
        <v>6.51</v>
      </c>
      <c r="H51" s="47">
        <f t="shared" si="8"/>
        <v>442.68</v>
      </c>
      <c r="I51" s="209"/>
      <c r="J51" s="209"/>
      <c r="K51" s="209"/>
    </row>
    <row r="52" spans="1:11" ht="20.25" customHeight="1" thickBot="1">
      <c r="A52" s="8" t="s">
        <v>72</v>
      </c>
      <c r="B52" s="479" t="s">
        <v>571</v>
      </c>
      <c r="C52" s="480"/>
      <c r="D52" s="10" t="s">
        <v>73</v>
      </c>
      <c r="E52" s="53"/>
      <c r="F52" s="12"/>
      <c r="G52" s="53"/>
      <c r="H52" s="12">
        <f>H53+H54+H55</f>
        <v>1607.9011999999998</v>
      </c>
      <c r="I52" s="209"/>
      <c r="J52" s="209"/>
      <c r="K52" s="209"/>
    </row>
    <row r="53" spans="1:11" ht="20.25" customHeight="1">
      <c r="A53" s="65" t="s">
        <v>74</v>
      </c>
      <c r="B53" s="199" t="s">
        <v>426</v>
      </c>
      <c r="C53" s="57" t="s">
        <v>26</v>
      </c>
      <c r="D53" s="58" t="s">
        <v>429</v>
      </c>
      <c r="E53" s="46" t="s">
        <v>14</v>
      </c>
      <c r="F53" s="67">
        <v>0.92</v>
      </c>
      <c r="G53" s="34">
        <f>G49</f>
        <v>299.05</v>
      </c>
      <c r="H53" s="47">
        <f t="shared" ref="H53:H55" si="9">F53*G53</f>
        <v>275.12600000000003</v>
      </c>
      <c r="I53" s="209"/>
      <c r="J53" s="209"/>
      <c r="K53" s="209"/>
    </row>
    <row r="54" spans="1:11" ht="20.25" customHeight="1">
      <c r="A54" s="65" t="s">
        <v>75</v>
      </c>
      <c r="B54" s="65" t="s">
        <v>426</v>
      </c>
      <c r="C54" s="60" t="s">
        <v>28</v>
      </c>
      <c r="D54" s="61" t="s">
        <v>430</v>
      </c>
      <c r="E54" s="62" t="s">
        <v>29</v>
      </c>
      <c r="F54" s="63">
        <v>10.94</v>
      </c>
      <c r="G54" s="41">
        <f>G50</f>
        <v>67.08</v>
      </c>
      <c r="H54" s="16">
        <f t="shared" si="9"/>
        <v>733.85519999999997</v>
      </c>
      <c r="I54" s="209"/>
      <c r="J54" s="209"/>
      <c r="K54" s="209"/>
    </row>
    <row r="55" spans="1:11" ht="20.25" customHeight="1" thickBot="1">
      <c r="A55" s="65" t="s">
        <v>76</v>
      </c>
      <c r="B55" s="65" t="s">
        <v>426</v>
      </c>
      <c r="C55" s="60" t="s">
        <v>31</v>
      </c>
      <c r="D55" s="64" t="s">
        <v>431</v>
      </c>
      <c r="E55" s="62" t="s">
        <v>12</v>
      </c>
      <c r="F55" s="63">
        <v>92</v>
      </c>
      <c r="G55" s="48">
        <f>G51</f>
        <v>6.51</v>
      </c>
      <c r="H55" s="47">
        <f t="shared" si="9"/>
        <v>598.91999999999996</v>
      </c>
      <c r="I55" s="209"/>
      <c r="J55" s="209"/>
      <c r="K55" s="209"/>
    </row>
    <row r="56" spans="1:11" ht="20.25" customHeight="1" thickBot="1">
      <c r="A56" s="8" t="s">
        <v>77</v>
      </c>
      <c r="B56" s="479" t="s">
        <v>571</v>
      </c>
      <c r="C56" s="480"/>
      <c r="D56" s="10" t="s">
        <v>57</v>
      </c>
      <c r="E56" s="53"/>
      <c r="F56" s="12"/>
      <c r="G56" s="53"/>
      <c r="H56" s="12">
        <f>H57</f>
        <v>8024.1825999999992</v>
      </c>
      <c r="I56" s="209"/>
      <c r="J56" s="209"/>
      <c r="K56" s="209"/>
    </row>
    <row r="57" spans="1:11" ht="20.25" customHeight="1" thickBot="1">
      <c r="A57" s="65" t="s">
        <v>78</v>
      </c>
      <c r="B57" s="65" t="s">
        <v>426</v>
      </c>
      <c r="C57" s="68" t="s">
        <v>59</v>
      </c>
      <c r="D57" s="66" t="s">
        <v>432</v>
      </c>
      <c r="E57" s="46" t="s">
        <v>29</v>
      </c>
      <c r="F57" s="67">
        <v>82.46</v>
      </c>
      <c r="G57" s="69">
        <v>97.31</v>
      </c>
      <c r="H57" s="47">
        <f t="shared" ref="H57" si="10">F57*G57</f>
        <v>8024.1825999999992</v>
      </c>
      <c r="I57" s="209"/>
      <c r="J57" s="209"/>
      <c r="K57" s="209"/>
    </row>
    <row r="58" spans="1:11" ht="20.25" customHeight="1" thickBot="1">
      <c r="A58" s="8" t="s">
        <v>79</v>
      </c>
      <c r="B58" s="479" t="s">
        <v>571</v>
      </c>
      <c r="C58" s="480"/>
      <c r="D58" s="10" t="s">
        <v>80</v>
      </c>
      <c r="E58" s="53"/>
      <c r="F58" s="12"/>
      <c r="G58" s="53"/>
      <c r="H58" s="273">
        <f>H59+H60+H61</f>
        <v>20645.764199999998</v>
      </c>
      <c r="I58" s="208">
        <f>H58</f>
        <v>20645.764199999998</v>
      </c>
      <c r="J58" s="208">
        <f>I58*23.11%+I58</f>
        <v>25417.000306619997</v>
      </c>
      <c r="K58" s="209"/>
    </row>
    <row r="59" spans="1:11" ht="20.25" customHeight="1">
      <c r="A59" s="70" t="s">
        <v>81</v>
      </c>
      <c r="B59" s="70" t="s">
        <v>426</v>
      </c>
      <c r="C59" s="71" t="s">
        <v>82</v>
      </c>
      <c r="D59" s="72" t="s">
        <v>434</v>
      </c>
      <c r="E59" s="73" t="s">
        <v>29</v>
      </c>
      <c r="F59" s="59">
        <v>174.75</v>
      </c>
      <c r="G59" s="74">
        <v>53.98</v>
      </c>
      <c r="H59" s="75">
        <f>F59*G59</f>
        <v>9433.0049999999992</v>
      </c>
      <c r="I59" s="209"/>
      <c r="J59" s="209"/>
      <c r="K59" s="209"/>
    </row>
    <row r="60" spans="1:11" ht="20.25" customHeight="1">
      <c r="A60" s="56" t="s">
        <v>83</v>
      </c>
      <c r="B60" s="56" t="s">
        <v>426</v>
      </c>
      <c r="C60" s="60" t="s">
        <v>84</v>
      </c>
      <c r="D60" s="64" t="s">
        <v>435</v>
      </c>
      <c r="E60" s="62" t="s">
        <v>29</v>
      </c>
      <c r="F60" s="63">
        <v>39.96</v>
      </c>
      <c r="G60" s="296">
        <v>178.07</v>
      </c>
      <c r="H60" s="16">
        <f t="shared" ref="H60:H61" si="11">F60*G60</f>
        <v>7115.6772000000001</v>
      </c>
      <c r="I60" s="209"/>
      <c r="J60" s="209"/>
      <c r="K60" s="209"/>
    </row>
    <row r="61" spans="1:11" ht="20.25" customHeight="1" thickBot="1">
      <c r="A61" s="56" t="s">
        <v>85</v>
      </c>
      <c r="B61" s="56" t="s">
        <v>426</v>
      </c>
      <c r="C61" s="60" t="s">
        <v>82</v>
      </c>
      <c r="D61" s="72" t="s">
        <v>436</v>
      </c>
      <c r="E61" s="62" t="s">
        <v>29</v>
      </c>
      <c r="F61" s="63">
        <v>75.900000000000006</v>
      </c>
      <c r="G61" s="296">
        <v>53.98</v>
      </c>
      <c r="H61" s="16">
        <f t="shared" si="11"/>
        <v>4097.0820000000003</v>
      </c>
      <c r="I61" s="209"/>
      <c r="J61" s="209"/>
      <c r="K61" s="209"/>
    </row>
    <row r="62" spans="1:11" ht="20.25" customHeight="1" thickBot="1">
      <c r="A62" s="8" t="s">
        <v>86</v>
      </c>
      <c r="B62" s="479" t="s">
        <v>571</v>
      </c>
      <c r="C62" s="480"/>
      <c r="D62" s="10" t="s">
        <v>87</v>
      </c>
      <c r="E62" s="53"/>
      <c r="F62" s="12"/>
      <c r="G62" s="53"/>
      <c r="H62" s="273">
        <f>H63+H67+H71+H75</f>
        <v>29286.341</v>
      </c>
      <c r="I62" s="208">
        <f>H63+H67+H71+H75</f>
        <v>29286.341</v>
      </c>
      <c r="J62" s="208">
        <f>I62*23.11%+I62</f>
        <v>36054.414405100004</v>
      </c>
      <c r="K62" s="209"/>
    </row>
    <row r="63" spans="1:11" ht="20.25" customHeight="1" thickBot="1">
      <c r="A63" s="8" t="s">
        <v>88</v>
      </c>
      <c r="B63" s="479" t="s">
        <v>571</v>
      </c>
      <c r="C63" s="480"/>
      <c r="D63" s="10" t="s">
        <v>89</v>
      </c>
      <c r="E63" s="53"/>
      <c r="F63" s="12"/>
      <c r="G63" s="53"/>
      <c r="H63" s="55">
        <f>H64+H65+H66</f>
        <v>21847.245000000003</v>
      </c>
      <c r="I63" s="209"/>
      <c r="J63" s="209"/>
      <c r="K63" s="209"/>
    </row>
    <row r="64" spans="1:11" ht="20.25" customHeight="1">
      <c r="A64" s="56" t="s">
        <v>90</v>
      </c>
      <c r="B64" s="56" t="s">
        <v>426</v>
      </c>
      <c r="C64" s="57" t="s">
        <v>91</v>
      </c>
      <c r="D64" s="58" t="s">
        <v>437</v>
      </c>
      <c r="E64" s="33" t="s">
        <v>29</v>
      </c>
      <c r="F64" s="59">
        <v>349.5</v>
      </c>
      <c r="G64" s="77">
        <v>5.1100000000000003</v>
      </c>
      <c r="H64" s="16">
        <f t="shared" ref="H64:H66" si="12">F64*G64</f>
        <v>1785.9450000000002</v>
      </c>
      <c r="I64" s="209"/>
      <c r="J64" s="209"/>
      <c r="K64" s="209"/>
    </row>
    <row r="65" spans="1:11" ht="20.25" customHeight="1">
      <c r="A65" s="70" t="s">
        <v>92</v>
      </c>
      <c r="B65" s="70" t="s">
        <v>426</v>
      </c>
      <c r="C65" s="78" t="s">
        <v>606</v>
      </c>
      <c r="D65" s="79" t="s">
        <v>605</v>
      </c>
      <c r="E65" s="73" t="s">
        <v>29</v>
      </c>
      <c r="F65" s="63">
        <v>349.5</v>
      </c>
      <c r="G65" s="80">
        <v>20.09</v>
      </c>
      <c r="H65" s="41">
        <f t="shared" si="12"/>
        <v>7021.4549999999999</v>
      </c>
      <c r="I65" s="209"/>
      <c r="J65" s="209"/>
      <c r="K65" s="209"/>
    </row>
    <row r="66" spans="1:11" ht="29.25" customHeight="1" thickBot="1">
      <c r="A66" s="81" t="s">
        <v>94</v>
      </c>
      <c r="B66" s="81" t="s">
        <v>426</v>
      </c>
      <c r="C66" s="82" t="s">
        <v>95</v>
      </c>
      <c r="D66" s="102" t="s">
        <v>438</v>
      </c>
      <c r="E66" s="84" t="s">
        <v>29</v>
      </c>
      <c r="F66" s="85">
        <v>349.5</v>
      </c>
      <c r="G66" s="297">
        <v>37.31</v>
      </c>
      <c r="H66" s="87">
        <f t="shared" si="12"/>
        <v>13039.845000000001</v>
      </c>
      <c r="I66" s="209"/>
      <c r="J66" s="209"/>
      <c r="K66" s="209"/>
    </row>
    <row r="67" spans="1:11" ht="20.25" customHeight="1" thickBot="1">
      <c r="A67" s="8" t="s">
        <v>96</v>
      </c>
      <c r="B67" s="479" t="s">
        <v>571</v>
      </c>
      <c r="C67" s="480"/>
      <c r="D67" s="10" t="s">
        <v>97</v>
      </c>
      <c r="E67" s="53"/>
      <c r="F67" s="12"/>
      <c r="G67" s="53"/>
      <c r="H67" s="12">
        <f>H68+H69</f>
        <v>3177.2160000000003</v>
      </c>
      <c r="I67" s="209"/>
      <c r="J67" s="209"/>
      <c r="K67" s="209"/>
    </row>
    <row r="68" spans="1:11" ht="20.25" customHeight="1">
      <c r="A68" s="65" t="s">
        <v>98</v>
      </c>
      <c r="B68" s="199" t="s">
        <v>426</v>
      </c>
      <c r="C68" s="57" t="s">
        <v>91</v>
      </c>
      <c r="D68" s="58" t="s">
        <v>437</v>
      </c>
      <c r="E68" s="33" t="s">
        <v>29</v>
      </c>
      <c r="F68" s="67">
        <v>126.08</v>
      </c>
      <c r="G68" s="77">
        <f>G64</f>
        <v>5.1100000000000003</v>
      </c>
      <c r="H68" s="47">
        <f t="shared" ref="H68:H69" si="13">F68*G68</f>
        <v>644.26880000000006</v>
      </c>
      <c r="I68" s="209"/>
      <c r="J68" s="209"/>
      <c r="K68" s="209"/>
    </row>
    <row r="69" spans="1:11" ht="20.25" customHeight="1" thickBot="1">
      <c r="A69" s="88" t="s">
        <v>99</v>
      </c>
      <c r="B69" s="88" t="s">
        <v>426</v>
      </c>
      <c r="C69" s="78" t="s">
        <v>606</v>
      </c>
      <c r="D69" s="79" t="str">
        <f>D65</f>
        <v>Emboço desempenado com espuma de poliéster</v>
      </c>
      <c r="E69" s="73" t="s">
        <v>29</v>
      </c>
      <c r="F69" s="63">
        <v>126.08</v>
      </c>
      <c r="G69" s="80">
        <f>G65</f>
        <v>20.09</v>
      </c>
      <c r="H69" s="41">
        <f t="shared" si="13"/>
        <v>2532.9472000000001</v>
      </c>
      <c r="I69" s="209"/>
      <c r="J69" s="209"/>
      <c r="K69" s="209"/>
    </row>
    <row r="70" spans="1:11" ht="20.25" customHeight="1" thickBot="1">
      <c r="A70" s="8" t="s">
        <v>100</v>
      </c>
      <c r="B70" s="479" t="s">
        <v>571</v>
      </c>
      <c r="C70" s="480"/>
      <c r="D70" s="10" t="s">
        <v>101</v>
      </c>
      <c r="E70" s="53"/>
      <c r="F70" s="12"/>
      <c r="G70" s="53"/>
      <c r="H70" s="8"/>
      <c r="I70" s="209"/>
      <c r="J70" s="209"/>
      <c r="K70" s="209"/>
    </row>
    <row r="71" spans="1:11" ht="20.25" customHeight="1" thickBot="1">
      <c r="A71" s="8" t="s">
        <v>102</v>
      </c>
      <c r="B71" s="479" t="s">
        <v>571</v>
      </c>
      <c r="C71" s="480"/>
      <c r="D71" s="10" t="s">
        <v>89</v>
      </c>
      <c r="E71" s="53"/>
      <c r="F71" s="12"/>
      <c r="G71" s="53"/>
      <c r="H71" s="55">
        <f>H72+H73+H74</f>
        <v>3653.3</v>
      </c>
      <c r="I71" s="209"/>
      <c r="J71" s="209"/>
      <c r="K71" s="209"/>
    </row>
    <row r="72" spans="1:11" ht="20.25" customHeight="1">
      <c r="A72" s="56" t="s">
        <v>103</v>
      </c>
      <c r="B72" s="56" t="s">
        <v>426</v>
      </c>
      <c r="C72" s="57" t="s">
        <v>91</v>
      </c>
      <c r="D72" s="58" t="s">
        <v>437</v>
      </c>
      <c r="E72" s="33" t="s">
        <v>29</v>
      </c>
      <c r="F72" s="59">
        <v>91.08</v>
      </c>
      <c r="G72" s="77">
        <f>G68</f>
        <v>5.1100000000000003</v>
      </c>
      <c r="H72" s="16">
        <f t="shared" ref="H72:H74" si="14">F72*G72</f>
        <v>465.41880000000003</v>
      </c>
      <c r="I72" s="209"/>
      <c r="J72" s="209"/>
      <c r="K72" s="209"/>
    </row>
    <row r="73" spans="1:11" ht="20.25" customHeight="1">
      <c r="A73" s="56" t="s">
        <v>104</v>
      </c>
      <c r="B73" s="56" t="s">
        <v>426</v>
      </c>
      <c r="C73" s="78" t="s">
        <v>606</v>
      </c>
      <c r="D73" s="79" t="str">
        <f>D69</f>
        <v>Emboço desempenado com espuma de poliéster</v>
      </c>
      <c r="E73" s="73" t="s">
        <v>29</v>
      </c>
      <c r="F73" s="63">
        <v>91.08</v>
      </c>
      <c r="G73" s="80">
        <f>G69</f>
        <v>20.09</v>
      </c>
      <c r="H73" s="41">
        <f t="shared" si="14"/>
        <v>1829.7972</v>
      </c>
      <c r="I73" s="209"/>
      <c r="J73" s="209"/>
      <c r="K73" s="209"/>
    </row>
    <row r="74" spans="1:11" ht="25.5" customHeight="1" thickBot="1">
      <c r="A74" s="56" t="s">
        <v>105</v>
      </c>
      <c r="B74" s="56" t="s">
        <v>426</v>
      </c>
      <c r="C74" s="82" t="s">
        <v>95</v>
      </c>
      <c r="D74" s="102" t="s">
        <v>438</v>
      </c>
      <c r="E74" s="84" t="s">
        <v>29</v>
      </c>
      <c r="F74" s="85">
        <v>36.4</v>
      </c>
      <c r="G74" s="86">
        <f>G66</f>
        <v>37.31</v>
      </c>
      <c r="H74" s="87">
        <f t="shared" si="14"/>
        <v>1358.0840000000001</v>
      </c>
      <c r="I74" s="209"/>
      <c r="J74" s="209"/>
      <c r="K74" s="209"/>
    </row>
    <row r="75" spans="1:11" ht="20.25" customHeight="1" thickBot="1">
      <c r="A75" s="8" t="s">
        <v>106</v>
      </c>
      <c r="B75" s="479" t="s">
        <v>571</v>
      </c>
      <c r="C75" s="480"/>
      <c r="D75" s="10" t="s">
        <v>97</v>
      </c>
      <c r="E75" s="53"/>
      <c r="F75" s="12"/>
      <c r="G75" s="53"/>
      <c r="H75" s="12">
        <f>H76+H77</f>
        <v>608.57999999999993</v>
      </c>
      <c r="I75" s="209"/>
      <c r="J75" s="209"/>
      <c r="K75" s="209"/>
    </row>
    <row r="76" spans="1:11" ht="20.25" customHeight="1">
      <c r="A76" s="65" t="s">
        <v>107</v>
      </c>
      <c r="B76" s="199" t="s">
        <v>426</v>
      </c>
      <c r="C76" s="57" t="s">
        <v>91</v>
      </c>
      <c r="D76" s="58" t="s">
        <v>437</v>
      </c>
      <c r="E76" s="33" t="s">
        <v>29</v>
      </c>
      <c r="F76" s="67">
        <v>24.15</v>
      </c>
      <c r="G76" s="77">
        <f>G72</f>
        <v>5.1100000000000003</v>
      </c>
      <c r="H76" s="47">
        <f t="shared" ref="H76:H77" si="15">F76*G76</f>
        <v>123.40649999999999</v>
      </c>
      <c r="I76" s="209"/>
      <c r="J76" s="209"/>
      <c r="K76" s="209"/>
    </row>
    <row r="77" spans="1:11" ht="20.25" customHeight="1" thickBot="1">
      <c r="A77" s="65" t="s">
        <v>108</v>
      </c>
      <c r="B77" s="65" t="s">
        <v>426</v>
      </c>
      <c r="C77" s="78" t="s">
        <v>612</v>
      </c>
      <c r="D77" s="79" t="str">
        <f>D69</f>
        <v>Emboço desempenado com espuma de poliéster</v>
      </c>
      <c r="E77" s="73" t="s">
        <v>29</v>
      </c>
      <c r="F77" s="63">
        <v>24.15</v>
      </c>
      <c r="G77" s="80">
        <f>G69</f>
        <v>20.09</v>
      </c>
      <c r="H77" s="41">
        <f t="shared" si="15"/>
        <v>485.17349999999999</v>
      </c>
      <c r="I77" s="209"/>
      <c r="J77" s="209"/>
      <c r="K77" s="209"/>
    </row>
    <row r="78" spans="1:11" ht="20.25" customHeight="1" thickBot="1">
      <c r="A78" s="8" t="s">
        <v>109</v>
      </c>
      <c r="B78" s="479" t="s">
        <v>571</v>
      </c>
      <c r="C78" s="480"/>
      <c r="D78" s="10" t="s">
        <v>110</v>
      </c>
      <c r="E78" s="53"/>
      <c r="F78" s="12"/>
      <c r="G78" s="53"/>
      <c r="H78" s="273">
        <f>H79+H82</f>
        <v>5851.96</v>
      </c>
      <c r="I78" s="208">
        <f>H79+H82</f>
        <v>5851.96</v>
      </c>
      <c r="J78" s="208">
        <f>I78*23.11%+I78</f>
        <v>7204.3479559999996</v>
      </c>
      <c r="K78" s="209"/>
    </row>
    <row r="79" spans="1:11" ht="20.25" customHeight="1" thickBot="1">
      <c r="A79" s="8" t="s">
        <v>111</v>
      </c>
      <c r="B79" s="479" t="s">
        <v>571</v>
      </c>
      <c r="C79" s="480"/>
      <c r="D79" s="10" t="s">
        <v>112</v>
      </c>
      <c r="E79" s="53"/>
      <c r="F79" s="12"/>
      <c r="G79" s="53"/>
      <c r="H79" s="55">
        <f>H80+H81</f>
        <v>1906.1799999999998</v>
      </c>
      <c r="I79" s="209"/>
      <c r="J79" s="209"/>
      <c r="K79" s="209"/>
    </row>
    <row r="80" spans="1:11" ht="20.25" customHeight="1">
      <c r="A80" s="70" t="s">
        <v>113</v>
      </c>
      <c r="B80" s="70" t="s">
        <v>426</v>
      </c>
      <c r="C80" s="71" t="s">
        <v>114</v>
      </c>
      <c r="D80" s="72" t="s">
        <v>439</v>
      </c>
      <c r="E80" s="24" t="s">
        <v>21</v>
      </c>
      <c r="F80" s="59">
        <v>3</v>
      </c>
      <c r="G80" s="74">
        <v>381.92</v>
      </c>
      <c r="H80" s="41">
        <f t="shared" ref="H80:H81" si="16">F80*G80</f>
        <v>1145.76</v>
      </c>
      <c r="I80" s="209"/>
      <c r="J80" s="209"/>
      <c r="K80" s="209"/>
    </row>
    <row r="81" spans="1:11" ht="20.25" customHeight="1" thickBot="1">
      <c r="A81" s="70" t="s">
        <v>115</v>
      </c>
      <c r="B81" s="70" t="s">
        <v>426</v>
      </c>
      <c r="C81" s="78" t="s">
        <v>116</v>
      </c>
      <c r="D81" s="72" t="s">
        <v>517</v>
      </c>
      <c r="E81" s="24" t="s">
        <v>21</v>
      </c>
      <c r="F81" s="63">
        <v>2</v>
      </c>
      <c r="G81" s="80">
        <v>380.21</v>
      </c>
      <c r="H81" s="40">
        <f t="shared" si="16"/>
        <v>760.42</v>
      </c>
      <c r="I81" s="209"/>
      <c r="J81" s="209"/>
      <c r="K81" s="209"/>
    </row>
    <row r="82" spans="1:11" ht="20.25" customHeight="1" thickBot="1">
      <c r="A82" s="8" t="s">
        <v>117</v>
      </c>
      <c r="B82" s="479" t="s">
        <v>571</v>
      </c>
      <c r="C82" s="480"/>
      <c r="D82" s="10" t="s">
        <v>118</v>
      </c>
      <c r="E82" s="53"/>
      <c r="F82" s="12"/>
      <c r="G82" s="53"/>
      <c r="H82" s="12">
        <f>H83+H84+H85</f>
        <v>3945.78</v>
      </c>
      <c r="I82" s="209"/>
      <c r="J82" s="209"/>
      <c r="K82" s="209"/>
    </row>
    <row r="83" spans="1:11" ht="20.25" customHeight="1">
      <c r="A83" s="70" t="s">
        <v>119</v>
      </c>
      <c r="B83" s="70" t="s">
        <v>426</v>
      </c>
      <c r="C83" s="71" t="s">
        <v>114</v>
      </c>
      <c r="D83" s="72" t="s">
        <v>439</v>
      </c>
      <c r="E83" s="24" t="s">
        <v>21</v>
      </c>
      <c r="F83" s="59">
        <v>7</v>
      </c>
      <c r="G83" s="74">
        <v>381.92</v>
      </c>
      <c r="H83" s="41">
        <v>394.14</v>
      </c>
      <c r="I83" s="209"/>
      <c r="J83" s="209"/>
      <c r="K83" s="209"/>
    </row>
    <row r="84" spans="1:11" ht="20.25" customHeight="1">
      <c r="A84" s="70" t="s">
        <v>120</v>
      </c>
      <c r="B84" s="70" t="s">
        <v>426</v>
      </c>
      <c r="C84" s="78" t="s">
        <v>121</v>
      </c>
      <c r="D84" s="79" t="s">
        <v>440</v>
      </c>
      <c r="E84" s="24" t="s">
        <v>21</v>
      </c>
      <c r="F84" s="63">
        <v>18</v>
      </c>
      <c r="G84" s="80">
        <v>162.9</v>
      </c>
      <c r="H84" s="41">
        <f t="shared" ref="H84:H85" si="17">F84*G84</f>
        <v>2932.2000000000003</v>
      </c>
      <c r="I84" s="209"/>
      <c r="J84" s="209"/>
      <c r="K84" s="209"/>
    </row>
    <row r="85" spans="1:11" ht="40.5" customHeight="1" thickBot="1">
      <c r="A85" s="70" t="s">
        <v>122</v>
      </c>
      <c r="B85" s="70" t="s">
        <v>426</v>
      </c>
      <c r="C85" s="78" t="s">
        <v>123</v>
      </c>
      <c r="D85" s="79" t="s">
        <v>441</v>
      </c>
      <c r="E85" s="24" t="s">
        <v>21</v>
      </c>
      <c r="F85" s="63">
        <v>1</v>
      </c>
      <c r="G85" s="80">
        <v>619.44000000000005</v>
      </c>
      <c r="H85" s="41">
        <f t="shared" si="17"/>
        <v>619.44000000000005</v>
      </c>
      <c r="I85" s="209"/>
      <c r="J85" s="209"/>
      <c r="K85" s="209"/>
    </row>
    <row r="86" spans="1:11" ht="20.25" customHeight="1" thickBot="1">
      <c r="A86" s="8" t="s">
        <v>124</v>
      </c>
      <c r="B86" s="479" t="s">
        <v>571</v>
      </c>
      <c r="C86" s="480"/>
      <c r="D86" s="10" t="s">
        <v>125</v>
      </c>
      <c r="E86" s="53"/>
      <c r="F86" s="12"/>
      <c r="G86" s="53"/>
      <c r="H86" s="273">
        <f>H87+H94</f>
        <v>11710.239800000001</v>
      </c>
      <c r="I86" s="208">
        <f>H87+H94</f>
        <v>11710.239800000001</v>
      </c>
      <c r="J86" s="208">
        <f>I86*23.11%+I86</f>
        <v>14416.476217780002</v>
      </c>
      <c r="K86" s="209"/>
    </row>
    <row r="87" spans="1:11" ht="20.25" customHeight="1" thickBot="1">
      <c r="A87" s="8" t="s">
        <v>126</v>
      </c>
      <c r="B87" s="479" t="s">
        <v>571</v>
      </c>
      <c r="C87" s="480"/>
      <c r="D87" s="10" t="s">
        <v>127</v>
      </c>
      <c r="E87" s="91"/>
      <c r="F87" s="12"/>
      <c r="G87" s="8"/>
      <c r="H87" s="12">
        <f>H88+H89+H90+H91+H92+H93</f>
        <v>7345.6398000000008</v>
      </c>
      <c r="I87" s="209"/>
      <c r="J87" s="209"/>
      <c r="K87" s="209"/>
    </row>
    <row r="88" spans="1:11" ht="20.25" customHeight="1">
      <c r="A88" s="70" t="s">
        <v>128</v>
      </c>
      <c r="B88" s="70" t="s">
        <v>426</v>
      </c>
      <c r="C88" s="92" t="s">
        <v>129</v>
      </c>
      <c r="D88" s="93" t="s">
        <v>444</v>
      </c>
      <c r="E88" s="30" t="s">
        <v>29</v>
      </c>
      <c r="F88" s="94">
        <v>0.36</v>
      </c>
      <c r="G88" s="74">
        <v>732.05</v>
      </c>
      <c r="H88" s="95">
        <f t="shared" ref="H88:H93" si="18">F88*G88</f>
        <v>263.53799999999995</v>
      </c>
      <c r="I88" s="209"/>
      <c r="J88" s="209"/>
      <c r="K88" s="209"/>
    </row>
    <row r="89" spans="1:11" ht="20.25" customHeight="1">
      <c r="A89" s="117" t="s">
        <v>130</v>
      </c>
      <c r="B89" s="117" t="s">
        <v>426</v>
      </c>
      <c r="C89" s="78" t="s">
        <v>442</v>
      </c>
      <c r="D89" s="79" t="s">
        <v>445</v>
      </c>
      <c r="E89" s="36" t="s">
        <v>29</v>
      </c>
      <c r="F89" s="63">
        <v>4.32</v>
      </c>
      <c r="G89" s="63">
        <v>615.94000000000005</v>
      </c>
      <c r="H89" s="41">
        <f t="shared" si="18"/>
        <v>2660.8608000000004</v>
      </c>
      <c r="I89" s="209"/>
      <c r="J89" s="209"/>
      <c r="K89" s="209"/>
    </row>
    <row r="90" spans="1:11" ht="20.25" customHeight="1">
      <c r="A90" s="117" t="s">
        <v>131</v>
      </c>
      <c r="B90" s="117" t="s">
        <v>426</v>
      </c>
      <c r="C90" s="78" t="s">
        <v>442</v>
      </c>
      <c r="D90" s="79" t="s">
        <v>445</v>
      </c>
      <c r="E90" s="36" t="s">
        <v>29</v>
      </c>
      <c r="F90" s="63">
        <v>2</v>
      </c>
      <c r="G90" s="63">
        <v>615.94000000000005</v>
      </c>
      <c r="H90" s="41">
        <f t="shared" si="18"/>
        <v>1231.8800000000001</v>
      </c>
      <c r="I90" s="209"/>
      <c r="J90" s="209"/>
      <c r="K90" s="209"/>
    </row>
    <row r="91" spans="1:11" ht="20.25" customHeight="1">
      <c r="A91" s="117" t="s">
        <v>132</v>
      </c>
      <c r="B91" s="117" t="s">
        <v>426</v>
      </c>
      <c r="C91" s="78" t="s">
        <v>442</v>
      </c>
      <c r="D91" s="79" t="s">
        <v>446</v>
      </c>
      <c r="E91" s="36" t="s">
        <v>29</v>
      </c>
      <c r="F91" s="63">
        <v>2.2000000000000002</v>
      </c>
      <c r="G91" s="63">
        <v>615.94000000000005</v>
      </c>
      <c r="H91" s="41">
        <f t="shared" si="18"/>
        <v>1355.0680000000002</v>
      </c>
      <c r="I91" s="209"/>
      <c r="J91" s="209"/>
      <c r="K91" s="209"/>
    </row>
    <row r="92" spans="1:11" ht="20.25" customHeight="1">
      <c r="A92" s="117" t="s">
        <v>133</v>
      </c>
      <c r="B92" s="117" t="s">
        <v>426</v>
      </c>
      <c r="C92" s="78" t="s">
        <v>442</v>
      </c>
      <c r="D92" s="79" t="s">
        <v>446</v>
      </c>
      <c r="E92" s="36" t="s">
        <v>29</v>
      </c>
      <c r="F92" s="63">
        <v>1.65</v>
      </c>
      <c r="G92" s="63">
        <v>615.94000000000005</v>
      </c>
      <c r="H92" s="41">
        <f t="shared" si="18"/>
        <v>1016.301</v>
      </c>
      <c r="I92" s="209"/>
      <c r="J92" s="209"/>
      <c r="K92" s="209"/>
    </row>
    <row r="93" spans="1:11" ht="20.25" customHeight="1" thickBot="1">
      <c r="A93" s="88" t="s">
        <v>134</v>
      </c>
      <c r="B93" s="88" t="s">
        <v>426</v>
      </c>
      <c r="C93" s="78" t="s">
        <v>443</v>
      </c>
      <c r="D93" s="96" t="s">
        <v>447</v>
      </c>
      <c r="E93" s="52" t="s">
        <v>29</v>
      </c>
      <c r="F93" s="97">
        <v>2.4</v>
      </c>
      <c r="G93" s="98">
        <v>340.83</v>
      </c>
      <c r="H93" s="99">
        <f t="shared" si="18"/>
        <v>817.99199999999996</v>
      </c>
      <c r="I93" s="209"/>
      <c r="J93" s="209"/>
      <c r="K93" s="209"/>
    </row>
    <row r="94" spans="1:11" ht="20.25" customHeight="1" thickBot="1">
      <c r="A94" s="90" t="s">
        <v>135</v>
      </c>
      <c r="B94" s="479" t="s">
        <v>571</v>
      </c>
      <c r="C94" s="480"/>
      <c r="D94" s="10" t="s">
        <v>136</v>
      </c>
      <c r="E94" s="8"/>
      <c r="F94" s="12"/>
      <c r="G94" s="8"/>
      <c r="H94" s="12">
        <f>H95+H96+H97+H98</f>
        <v>4364.6000000000004</v>
      </c>
      <c r="I94" s="209"/>
      <c r="J94" s="209"/>
      <c r="K94" s="209"/>
    </row>
    <row r="95" spans="1:11" ht="20.25" customHeight="1">
      <c r="A95" s="173" t="s">
        <v>137</v>
      </c>
      <c r="B95" s="173" t="s">
        <v>426</v>
      </c>
      <c r="C95" s="92" t="s">
        <v>129</v>
      </c>
      <c r="D95" s="100" t="s">
        <v>444</v>
      </c>
      <c r="E95" s="24" t="s">
        <v>29</v>
      </c>
      <c r="F95" s="94">
        <v>2</v>
      </c>
      <c r="G95" s="74">
        <v>732.05</v>
      </c>
      <c r="H95" s="95">
        <f t="shared" ref="H95:H98" si="19">F95*G95</f>
        <v>1464.1</v>
      </c>
      <c r="I95" s="209"/>
      <c r="J95" s="209"/>
      <c r="K95" s="209"/>
    </row>
    <row r="96" spans="1:11" ht="20.25" customHeight="1">
      <c r="A96" s="117" t="s">
        <v>138</v>
      </c>
      <c r="B96" s="117" t="s">
        <v>426</v>
      </c>
      <c r="C96" s="78" t="s">
        <v>442</v>
      </c>
      <c r="D96" s="79" t="s">
        <v>445</v>
      </c>
      <c r="E96" s="36" t="s">
        <v>29</v>
      </c>
      <c r="F96" s="63">
        <v>2</v>
      </c>
      <c r="G96" s="63">
        <v>615.94000000000005</v>
      </c>
      <c r="H96" s="41">
        <f t="shared" si="19"/>
        <v>1231.8800000000001</v>
      </c>
      <c r="I96" s="209"/>
      <c r="J96" s="209"/>
      <c r="K96" s="209"/>
    </row>
    <row r="97" spans="1:11" ht="20.25" customHeight="1">
      <c r="A97" s="117" t="s">
        <v>139</v>
      </c>
      <c r="B97" s="117" t="s">
        <v>426</v>
      </c>
      <c r="C97" s="78" t="s">
        <v>442</v>
      </c>
      <c r="D97" s="79" t="s">
        <v>446</v>
      </c>
      <c r="E97" s="36" t="s">
        <v>29</v>
      </c>
      <c r="F97" s="63">
        <v>2</v>
      </c>
      <c r="G97" s="63">
        <v>615.94000000000005</v>
      </c>
      <c r="H97" s="41">
        <f t="shared" si="19"/>
        <v>1231.8800000000001</v>
      </c>
      <c r="I97" s="209"/>
      <c r="J97" s="209"/>
      <c r="K97" s="209"/>
    </row>
    <row r="98" spans="1:11" ht="20.25" customHeight="1" thickBot="1">
      <c r="A98" s="117" t="s">
        <v>140</v>
      </c>
      <c r="B98" s="117" t="s">
        <v>426</v>
      </c>
      <c r="C98" s="78" t="s">
        <v>141</v>
      </c>
      <c r="D98" s="79" t="s">
        <v>448</v>
      </c>
      <c r="E98" s="36" t="s">
        <v>142</v>
      </c>
      <c r="F98" s="63">
        <v>3</v>
      </c>
      <c r="G98" s="63">
        <v>145.58000000000001</v>
      </c>
      <c r="H98" s="41">
        <f t="shared" si="19"/>
        <v>436.74</v>
      </c>
      <c r="I98" s="209"/>
      <c r="J98" s="209"/>
      <c r="K98" s="209"/>
    </row>
    <row r="99" spans="1:11" ht="20.25" customHeight="1" thickBot="1">
      <c r="A99" s="8" t="s">
        <v>143</v>
      </c>
      <c r="B99" s="479" t="s">
        <v>571</v>
      </c>
      <c r="C99" s="480"/>
      <c r="D99" s="10" t="s">
        <v>144</v>
      </c>
      <c r="E99" s="8"/>
      <c r="F99" s="12"/>
      <c r="G99" s="8"/>
      <c r="H99" s="273">
        <f>H100+H103</f>
        <v>70661.27840000001</v>
      </c>
      <c r="I99" s="208">
        <f>H100+H103</f>
        <v>70661.27840000001</v>
      </c>
      <c r="J99" s="208">
        <f>I99*23.11%+I99</f>
        <v>86991.099838240014</v>
      </c>
      <c r="K99" s="209"/>
    </row>
    <row r="100" spans="1:11" ht="20.25" customHeight="1" thickBot="1">
      <c r="A100" s="8" t="s">
        <v>145</v>
      </c>
      <c r="B100" s="479" t="s">
        <v>571</v>
      </c>
      <c r="C100" s="480"/>
      <c r="D100" s="10" t="s">
        <v>146</v>
      </c>
      <c r="E100" s="53"/>
      <c r="F100" s="12"/>
      <c r="G100" s="53"/>
      <c r="H100" s="55">
        <f>H101+H102</f>
        <v>37204.778400000003</v>
      </c>
      <c r="I100" s="209"/>
      <c r="J100" s="209"/>
      <c r="K100" s="209"/>
    </row>
    <row r="101" spans="1:11" ht="20.25" customHeight="1">
      <c r="A101" s="70" t="s">
        <v>147</v>
      </c>
      <c r="B101" s="117" t="s">
        <v>426</v>
      </c>
      <c r="C101" s="71" t="s">
        <v>148</v>
      </c>
      <c r="D101" s="167" t="s">
        <v>449</v>
      </c>
      <c r="E101" s="73" t="s">
        <v>12</v>
      </c>
      <c r="F101" s="59">
        <v>2275.8000000000002</v>
      </c>
      <c r="G101" s="74">
        <v>14.44</v>
      </c>
      <c r="H101" s="41">
        <f t="shared" ref="H101:H102" si="20">F101*G101</f>
        <v>32862.552000000003</v>
      </c>
      <c r="I101" s="209"/>
      <c r="J101" s="209"/>
      <c r="K101" s="209"/>
    </row>
    <row r="102" spans="1:11" ht="20.25" customHeight="1" thickBot="1">
      <c r="A102" s="56" t="s">
        <v>149</v>
      </c>
      <c r="B102" s="117" t="s">
        <v>426</v>
      </c>
      <c r="C102" s="60" t="s">
        <v>150</v>
      </c>
      <c r="D102" s="79" t="s">
        <v>450</v>
      </c>
      <c r="E102" s="33" t="s">
        <v>29</v>
      </c>
      <c r="F102" s="63">
        <v>75.86</v>
      </c>
      <c r="G102" s="296">
        <v>57.24</v>
      </c>
      <c r="H102" s="47">
        <f t="shared" si="20"/>
        <v>4342.2264000000005</v>
      </c>
      <c r="I102" s="209"/>
      <c r="J102" s="209"/>
      <c r="K102" s="209"/>
    </row>
    <row r="103" spans="1:11" ht="20.25" customHeight="1" thickBot="1">
      <c r="A103" s="8" t="s">
        <v>151</v>
      </c>
      <c r="B103" s="479" t="s">
        <v>571</v>
      </c>
      <c r="C103" s="480"/>
      <c r="D103" s="10" t="s">
        <v>152</v>
      </c>
      <c r="E103" s="53"/>
      <c r="F103" s="12"/>
      <c r="G103" s="53"/>
      <c r="H103" s="12">
        <f>H104+H105+H106</f>
        <v>33456.5</v>
      </c>
      <c r="I103" s="209"/>
      <c r="J103" s="209"/>
      <c r="K103" s="209"/>
    </row>
    <row r="104" spans="1:11" ht="20.25" customHeight="1">
      <c r="A104" s="70" t="s">
        <v>153</v>
      </c>
      <c r="B104" s="117" t="s">
        <v>426</v>
      </c>
      <c r="C104" s="71" t="s">
        <v>148</v>
      </c>
      <c r="D104" s="167" t="s">
        <v>451</v>
      </c>
      <c r="E104" s="73" t="s">
        <v>12</v>
      </c>
      <c r="F104" s="59">
        <v>1750</v>
      </c>
      <c r="G104" s="74">
        <v>14.44</v>
      </c>
      <c r="H104" s="41">
        <f t="shared" ref="H104:H106" si="21">F104*G104</f>
        <v>25270</v>
      </c>
      <c r="I104" s="209"/>
      <c r="J104" s="209"/>
      <c r="K104" s="209"/>
    </row>
    <row r="105" spans="1:11" ht="20.25" customHeight="1">
      <c r="A105" s="70" t="s">
        <v>154</v>
      </c>
      <c r="B105" s="117" t="s">
        <v>426</v>
      </c>
      <c r="C105" s="78" t="s">
        <v>155</v>
      </c>
      <c r="D105" s="79" t="s">
        <v>452</v>
      </c>
      <c r="E105" s="73" t="s">
        <v>142</v>
      </c>
      <c r="F105" s="63">
        <v>65.239999999999995</v>
      </c>
      <c r="G105" s="80">
        <v>62.5</v>
      </c>
      <c r="H105" s="41">
        <f t="shared" si="21"/>
        <v>4077.4999999999995</v>
      </c>
      <c r="I105" s="209"/>
      <c r="J105" s="209"/>
      <c r="K105" s="209"/>
    </row>
    <row r="106" spans="1:11" ht="20.25" customHeight="1" thickBot="1">
      <c r="A106" s="70" t="s">
        <v>156</v>
      </c>
      <c r="B106" s="117" t="s">
        <v>426</v>
      </c>
      <c r="C106" s="60" t="s">
        <v>157</v>
      </c>
      <c r="D106" s="61" t="s">
        <v>453</v>
      </c>
      <c r="E106" s="33" t="s">
        <v>29</v>
      </c>
      <c r="F106" s="63">
        <v>100</v>
      </c>
      <c r="G106" s="76">
        <v>41.09</v>
      </c>
      <c r="H106" s="16">
        <f t="shared" si="21"/>
        <v>4109</v>
      </c>
      <c r="I106" s="209"/>
      <c r="J106" s="209"/>
      <c r="K106" s="209"/>
    </row>
    <row r="107" spans="1:11" ht="20.25" customHeight="1" thickBot="1">
      <c r="A107" s="8" t="s">
        <v>158</v>
      </c>
      <c r="B107" s="479" t="s">
        <v>571</v>
      </c>
      <c r="C107" s="480"/>
      <c r="D107" s="10" t="s">
        <v>159</v>
      </c>
      <c r="E107" s="53"/>
      <c r="F107" s="12"/>
      <c r="G107" s="53"/>
      <c r="H107" s="273">
        <f>H108+H112+H116</f>
        <v>115793.6974</v>
      </c>
      <c r="I107" s="208">
        <f>H108+H112+H116</f>
        <v>115793.6974</v>
      </c>
      <c r="J107" s="208">
        <f>I107*23.11%+I107</f>
        <v>142553.62086914</v>
      </c>
      <c r="K107" s="209"/>
    </row>
    <row r="108" spans="1:11" ht="20.25" customHeight="1" thickBot="1">
      <c r="A108" s="8" t="s">
        <v>160</v>
      </c>
      <c r="B108" s="479" t="s">
        <v>571</v>
      </c>
      <c r="C108" s="480"/>
      <c r="D108" s="10" t="s">
        <v>161</v>
      </c>
      <c r="E108" s="53"/>
      <c r="F108" s="12"/>
      <c r="G108" s="53"/>
      <c r="H108" s="55">
        <f>H109+H110+H111</f>
        <v>74258.598400000003</v>
      </c>
      <c r="I108" s="209"/>
      <c r="J108" s="209"/>
      <c r="K108" s="209"/>
    </row>
    <row r="109" spans="1:11" ht="27" customHeight="1">
      <c r="A109" s="70" t="s">
        <v>162</v>
      </c>
      <c r="B109" s="117" t="s">
        <v>426</v>
      </c>
      <c r="C109" s="71" t="s">
        <v>163</v>
      </c>
      <c r="D109" s="204" t="s">
        <v>454</v>
      </c>
      <c r="E109" s="73" t="s">
        <v>29</v>
      </c>
      <c r="F109" s="59">
        <v>126.08</v>
      </c>
      <c r="G109" s="74">
        <v>72.95</v>
      </c>
      <c r="H109" s="41">
        <f t="shared" ref="H109:H111" si="22">F109*G109</f>
        <v>9197.5360000000001</v>
      </c>
      <c r="I109" s="209"/>
      <c r="J109" s="209"/>
      <c r="K109" s="209"/>
    </row>
    <row r="110" spans="1:11" ht="20.25" customHeight="1">
      <c r="A110" s="70" t="s">
        <v>164</v>
      </c>
      <c r="B110" s="117" t="s">
        <v>426</v>
      </c>
      <c r="C110" s="78" t="s">
        <v>165</v>
      </c>
      <c r="D110" s="79" t="s">
        <v>455</v>
      </c>
      <c r="E110" s="73" t="s">
        <v>29</v>
      </c>
      <c r="F110" s="63">
        <v>126.08</v>
      </c>
      <c r="G110" s="80">
        <v>494.24</v>
      </c>
      <c r="H110" s="41">
        <f t="shared" si="22"/>
        <v>62313.779199999997</v>
      </c>
      <c r="I110" s="209"/>
      <c r="J110" s="209"/>
      <c r="K110" s="209"/>
    </row>
    <row r="111" spans="1:11" ht="20.25" customHeight="1" thickBot="1">
      <c r="A111" s="70" t="s">
        <v>166</v>
      </c>
      <c r="B111" s="117" t="s">
        <v>426</v>
      </c>
      <c r="C111" s="78" t="s">
        <v>167</v>
      </c>
      <c r="D111" s="79" t="s">
        <v>456</v>
      </c>
      <c r="E111" s="73" t="s">
        <v>29</v>
      </c>
      <c r="F111" s="63">
        <v>126.08</v>
      </c>
      <c r="G111" s="80">
        <v>21.79</v>
      </c>
      <c r="H111" s="40">
        <f t="shared" si="22"/>
        <v>2747.2831999999999</v>
      </c>
      <c r="I111" s="209"/>
      <c r="J111" s="209"/>
      <c r="K111" s="209"/>
    </row>
    <row r="112" spans="1:11" ht="20.25" customHeight="1" thickBot="1">
      <c r="A112" s="8" t="s">
        <v>168</v>
      </c>
      <c r="B112" s="479" t="s">
        <v>571</v>
      </c>
      <c r="C112" s="480"/>
      <c r="D112" s="10" t="s">
        <v>169</v>
      </c>
      <c r="E112" s="53"/>
      <c r="F112" s="12"/>
      <c r="G112" s="53"/>
      <c r="H112" s="12">
        <f>H114+H115+H113</f>
        <v>40495.199999999997</v>
      </c>
      <c r="I112" s="209"/>
      <c r="J112" s="209"/>
      <c r="K112" s="209"/>
    </row>
    <row r="113" spans="1:11" ht="20.25" customHeight="1">
      <c r="A113" s="70" t="s">
        <v>170</v>
      </c>
      <c r="B113" s="117" t="s">
        <v>426</v>
      </c>
      <c r="C113" s="57" t="s">
        <v>515</v>
      </c>
      <c r="D113" s="66" t="s">
        <v>516</v>
      </c>
      <c r="E113" s="101" t="s">
        <v>14</v>
      </c>
      <c r="F113" s="67">
        <v>60</v>
      </c>
      <c r="G113" s="17">
        <v>173.47</v>
      </c>
      <c r="H113" s="47">
        <f t="shared" ref="H113" si="23">F113*G113</f>
        <v>10408.200000000001</v>
      </c>
      <c r="I113" s="209"/>
      <c r="J113" s="209"/>
      <c r="K113" s="209"/>
    </row>
    <row r="114" spans="1:11" ht="20.25" customHeight="1">
      <c r="A114" s="70" t="s">
        <v>170</v>
      </c>
      <c r="B114" s="117" t="s">
        <v>426</v>
      </c>
      <c r="C114" s="57" t="s">
        <v>26</v>
      </c>
      <c r="D114" s="66" t="s">
        <v>429</v>
      </c>
      <c r="E114" s="24" t="s">
        <v>14</v>
      </c>
      <c r="F114" s="67">
        <v>60</v>
      </c>
      <c r="G114" s="17">
        <v>299.05</v>
      </c>
      <c r="H114" s="47">
        <f t="shared" ref="H114:H115" si="24">F114*G114</f>
        <v>17943</v>
      </c>
      <c r="I114" s="209"/>
      <c r="J114" s="209"/>
      <c r="K114" s="209"/>
    </row>
    <row r="115" spans="1:11" ht="20.25" customHeight="1" thickBot="1">
      <c r="A115" s="70" t="s">
        <v>171</v>
      </c>
      <c r="B115" s="117" t="s">
        <v>426</v>
      </c>
      <c r="C115" s="78" t="s">
        <v>172</v>
      </c>
      <c r="D115" s="79" t="s">
        <v>457</v>
      </c>
      <c r="E115" s="73" t="s">
        <v>12</v>
      </c>
      <c r="F115" s="63">
        <v>1650</v>
      </c>
      <c r="G115" s="80">
        <v>7.36</v>
      </c>
      <c r="H115" s="40">
        <f t="shared" si="24"/>
        <v>12144</v>
      </c>
      <c r="I115" s="209"/>
      <c r="J115" s="209"/>
      <c r="K115" s="209"/>
    </row>
    <row r="116" spans="1:11" ht="20.25" customHeight="1" thickBot="1">
      <c r="A116" s="8" t="s">
        <v>173</v>
      </c>
      <c r="B116" s="479" t="s">
        <v>571</v>
      </c>
      <c r="C116" s="480"/>
      <c r="D116" s="10" t="s">
        <v>174</v>
      </c>
      <c r="E116" s="53"/>
      <c r="F116" s="12"/>
      <c r="G116" s="53"/>
      <c r="H116" s="12">
        <f>H117</f>
        <v>1039.8989999999999</v>
      </c>
      <c r="I116" s="209"/>
      <c r="J116" s="209"/>
      <c r="K116" s="209"/>
    </row>
    <row r="117" spans="1:11" ht="30.75" customHeight="1" thickBot="1">
      <c r="A117" s="70" t="s">
        <v>175</v>
      </c>
      <c r="B117" s="117" t="s">
        <v>426</v>
      </c>
      <c r="C117" s="71" t="s">
        <v>176</v>
      </c>
      <c r="D117" s="204" t="s">
        <v>458</v>
      </c>
      <c r="E117" s="73" t="s">
        <v>29</v>
      </c>
      <c r="F117" s="59">
        <v>24.15</v>
      </c>
      <c r="G117" s="74">
        <v>43.06</v>
      </c>
      <c r="H117" s="41">
        <f t="shared" ref="H117" si="25">F117*G117</f>
        <v>1039.8989999999999</v>
      </c>
      <c r="I117" s="209"/>
      <c r="J117" s="209"/>
      <c r="K117" s="209"/>
    </row>
    <row r="118" spans="1:11" ht="20.25" customHeight="1" thickBot="1">
      <c r="A118" s="8" t="s">
        <v>177</v>
      </c>
      <c r="B118" s="479" t="s">
        <v>571</v>
      </c>
      <c r="C118" s="480"/>
      <c r="D118" s="10" t="s">
        <v>178</v>
      </c>
      <c r="E118" s="53"/>
      <c r="F118" s="12"/>
      <c r="G118" s="53"/>
      <c r="H118" s="273">
        <f>H119+H122+H129+H131</f>
        <v>10886.186799999999</v>
      </c>
      <c r="I118" s="208">
        <f>H119+H122+H129+H131</f>
        <v>10886.186799999999</v>
      </c>
      <c r="J118" s="208">
        <f>I118*23.11%+I118</f>
        <v>13401.984569479999</v>
      </c>
      <c r="K118" s="209"/>
    </row>
    <row r="119" spans="1:11" ht="20.25" customHeight="1" thickBot="1">
      <c r="A119" s="8" t="s">
        <v>179</v>
      </c>
      <c r="B119" s="479" t="s">
        <v>571</v>
      </c>
      <c r="C119" s="480"/>
      <c r="D119" s="10" t="s">
        <v>180</v>
      </c>
      <c r="E119" s="53"/>
      <c r="F119" s="12"/>
      <c r="G119" s="53"/>
      <c r="H119" s="55">
        <f>H120+H121</f>
        <v>4494.29</v>
      </c>
      <c r="I119" s="209"/>
      <c r="J119" s="209"/>
      <c r="K119" s="209"/>
    </row>
    <row r="120" spans="1:11" ht="20.25" customHeight="1">
      <c r="A120" s="70" t="s">
        <v>181</v>
      </c>
      <c r="B120" s="117" t="s">
        <v>426</v>
      </c>
      <c r="C120" s="71" t="s">
        <v>182</v>
      </c>
      <c r="D120" s="72" t="s">
        <v>459</v>
      </c>
      <c r="E120" s="24" t="s">
        <v>21</v>
      </c>
      <c r="F120" s="59">
        <v>8</v>
      </c>
      <c r="G120" s="74">
        <v>485.08</v>
      </c>
      <c r="H120" s="75">
        <f>F120*G120</f>
        <v>3880.64</v>
      </c>
      <c r="I120" s="209"/>
      <c r="J120" s="209"/>
      <c r="K120" s="209"/>
    </row>
    <row r="121" spans="1:11" ht="20.25" customHeight="1" thickBot="1">
      <c r="A121" s="81" t="s">
        <v>183</v>
      </c>
      <c r="B121" s="117" t="s">
        <v>426</v>
      </c>
      <c r="C121" s="82" t="s">
        <v>184</v>
      </c>
      <c r="D121" s="102" t="s">
        <v>460</v>
      </c>
      <c r="E121" s="24" t="s">
        <v>21</v>
      </c>
      <c r="F121" s="85">
        <v>1</v>
      </c>
      <c r="G121" s="297">
        <v>613.65</v>
      </c>
      <c r="H121" s="87">
        <f t="shared" ref="H121" si="26">F121*G121</f>
        <v>613.65</v>
      </c>
      <c r="I121" s="209"/>
      <c r="J121" s="209"/>
      <c r="K121" s="209"/>
    </row>
    <row r="122" spans="1:11" ht="20.25" customHeight="1" thickBot="1">
      <c r="A122" s="8" t="s">
        <v>185</v>
      </c>
      <c r="B122" s="479" t="s">
        <v>571</v>
      </c>
      <c r="C122" s="480"/>
      <c r="D122" s="10" t="s">
        <v>186</v>
      </c>
      <c r="E122" s="53"/>
      <c r="F122" s="12"/>
      <c r="G122" s="53"/>
      <c r="H122" s="12">
        <f>H123+H124+H125+H126+H127+H128</f>
        <v>3880.7368000000001</v>
      </c>
      <c r="I122" s="209"/>
      <c r="J122" s="209"/>
      <c r="K122" s="209"/>
    </row>
    <row r="123" spans="1:11" ht="20.25" customHeight="1">
      <c r="A123" s="103" t="s">
        <v>187</v>
      </c>
      <c r="B123" s="117" t="s">
        <v>426</v>
      </c>
      <c r="C123" s="104" t="s">
        <v>188</v>
      </c>
      <c r="D123" s="105" t="s">
        <v>461</v>
      </c>
      <c r="E123" s="24" t="s">
        <v>21</v>
      </c>
      <c r="F123" s="106">
        <v>8</v>
      </c>
      <c r="G123" s="107">
        <v>114.94</v>
      </c>
      <c r="H123" s="106">
        <f t="shared" ref="H123:H128" si="27">F123*G123</f>
        <v>919.52</v>
      </c>
      <c r="I123" s="209"/>
      <c r="J123" s="209"/>
      <c r="K123" s="209"/>
    </row>
    <row r="124" spans="1:11" ht="20.25" customHeight="1">
      <c r="A124" s="103" t="s">
        <v>189</v>
      </c>
      <c r="B124" s="117" t="s">
        <v>426</v>
      </c>
      <c r="C124" s="108" t="s">
        <v>607</v>
      </c>
      <c r="D124" s="109" t="s">
        <v>462</v>
      </c>
      <c r="E124" s="110" t="s">
        <v>29</v>
      </c>
      <c r="F124" s="111">
        <v>3.24</v>
      </c>
      <c r="G124" s="112">
        <v>401.12</v>
      </c>
      <c r="H124" s="111">
        <f t="shared" si="27"/>
        <v>1299.6288000000002</v>
      </c>
      <c r="I124" s="209"/>
      <c r="J124" s="209"/>
      <c r="K124" s="209"/>
    </row>
    <row r="125" spans="1:11" ht="20.25" customHeight="1">
      <c r="A125" s="103" t="s">
        <v>191</v>
      </c>
      <c r="B125" s="117" t="s">
        <v>426</v>
      </c>
      <c r="C125" s="108" t="s">
        <v>192</v>
      </c>
      <c r="D125" s="113" t="s">
        <v>463</v>
      </c>
      <c r="E125" s="24" t="s">
        <v>21</v>
      </c>
      <c r="F125" s="111">
        <v>1</v>
      </c>
      <c r="G125" s="112">
        <v>213.83</v>
      </c>
      <c r="H125" s="111">
        <f t="shared" si="27"/>
        <v>213.83</v>
      </c>
      <c r="I125" s="209"/>
      <c r="J125" s="209"/>
      <c r="K125" s="209"/>
    </row>
    <row r="126" spans="1:11" ht="20.25" customHeight="1">
      <c r="A126" s="103" t="s">
        <v>193</v>
      </c>
      <c r="B126" s="117" t="s">
        <v>426</v>
      </c>
      <c r="C126" s="104" t="s">
        <v>190</v>
      </c>
      <c r="D126" s="105" t="s">
        <v>462</v>
      </c>
      <c r="E126" s="114" t="s">
        <v>29</v>
      </c>
      <c r="F126" s="106">
        <v>2.4</v>
      </c>
      <c r="G126" s="112">
        <v>401.12</v>
      </c>
      <c r="H126" s="106">
        <f t="shared" si="27"/>
        <v>962.68799999999999</v>
      </c>
      <c r="I126" s="209"/>
      <c r="J126" s="209"/>
      <c r="K126" s="209"/>
    </row>
    <row r="127" spans="1:11" ht="20.25" customHeight="1">
      <c r="A127" s="88" t="s">
        <v>194</v>
      </c>
      <c r="B127" s="117" t="s">
        <v>426</v>
      </c>
      <c r="C127" s="78" t="s">
        <v>195</v>
      </c>
      <c r="D127" s="79" t="s">
        <v>464</v>
      </c>
      <c r="E127" s="115" t="s">
        <v>5</v>
      </c>
      <c r="F127" s="63">
        <v>8</v>
      </c>
      <c r="G127" s="80">
        <v>53.88</v>
      </c>
      <c r="H127" s="41">
        <f t="shared" si="27"/>
        <v>431.04</v>
      </c>
      <c r="I127" s="209"/>
      <c r="J127" s="209"/>
      <c r="K127" s="209"/>
    </row>
    <row r="128" spans="1:11" ht="20.25" customHeight="1" thickBot="1">
      <c r="A128" s="88" t="s">
        <v>196</v>
      </c>
      <c r="B128" s="117" t="s">
        <v>426</v>
      </c>
      <c r="C128" s="78" t="s">
        <v>197</v>
      </c>
      <c r="D128" s="89" t="s">
        <v>465</v>
      </c>
      <c r="E128" s="24" t="s">
        <v>21</v>
      </c>
      <c r="F128" s="63">
        <v>1</v>
      </c>
      <c r="G128" s="80">
        <v>54.03</v>
      </c>
      <c r="H128" s="41">
        <f t="shared" si="27"/>
        <v>54.03</v>
      </c>
      <c r="I128" s="209"/>
      <c r="J128" s="209"/>
      <c r="K128" s="209"/>
    </row>
    <row r="129" spans="1:11" ht="20.25" customHeight="1" thickBot="1">
      <c r="A129" s="8" t="s">
        <v>198</v>
      </c>
      <c r="B129" s="479" t="s">
        <v>571</v>
      </c>
      <c r="C129" s="480"/>
      <c r="D129" s="10" t="s">
        <v>199</v>
      </c>
      <c r="E129" s="53"/>
      <c r="F129" s="12"/>
      <c r="G129" s="53"/>
      <c r="H129" s="12">
        <f>H130</f>
        <v>970.16</v>
      </c>
      <c r="I129" s="209"/>
      <c r="J129" s="209"/>
      <c r="K129" s="209"/>
    </row>
    <row r="130" spans="1:11" ht="20.25" customHeight="1" thickBot="1">
      <c r="A130" s="103" t="s">
        <v>200</v>
      </c>
      <c r="B130" s="117" t="s">
        <v>426</v>
      </c>
      <c r="C130" s="71" t="s">
        <v>182</v>
      </c>
      <c r="D130" s="72" t="s">
        <v>459</v>
      </c>
      <c r="E130" s="24" t="s">
        <v>21</v>
      </c>
      <c r="F130" s="59">
        <v>2</v>
      </c>
      <c r="G130" s="74">
        <v>485.08</v>
      </c>
      <c r="H130" s="75">
        <f>F130*G130</f>
        <v>970.16</v>
      </c>
      <c r="I130" s="209"/>
      <c r="J130" s="209"/>
      <c r="K130" s="209"/>
    </row>
    <row r="131" spans="1:11" ht="20.25" customHeight="1" thickBot="1">
      <c r="A131" s="8" t="s">
        <v>201</v>
      </c>
      <c r="B131" s="479" t="s">
        <v>571</v>
      </c>
      <c r="C131" s="480"/>
      <c r="D131" s="10" t="s">
        <v>202</v>
      </c>
      <c r="E131" s="53"/>
      <c r="F131" s="12"/>
      <c r="G131" s="53"/>
      <c r="H131" s="12">
        <f>H132+H133+H134</f>
        <v>1541.0000000000002</v>
      </c>
      <c r="I131" s="209"/>
      <c r="J131" s="209"/>
      <c r="K131" s="209"/>
    </row>
    <row r="132" spans="1:11" ht="20.25" customHeight="1">
      <c r="A132" s="103" t="s">
        <v>203</v>
      </c>
      <c r="B132" s="117" t="s">
        <v>426</v>
      </c>
      <c r="C132" s="104" t="s">
        <v>188</v>
      </c>
      <c r="D132" s="105" t="s">
        <v>461</v>
      </c>
      <c r="E132" s="24" t="s">
        <v>21</v>
      </c>
      <c r="F132" s="106">
        <v>2</v>
      </c>
      <c r="G132" s="107">
        <v>114.94</v>
      </c>
      <c r="H132" s="106">
        <f t="shared" ref="H132:H134" si="28">F132*G132</f>
        <v>229.88</v>
      </c>
      <c r="I132" s="209"/>
      <c r="J132" s="209"/>
      <c r="K132" s="209"/>
    </row>
    <row r="133" spans="1:11" ht="20.25" customHeight="1">
      <c r="A133" s="103" t="s">
        <v>204</v>
      </c>
      <c r="B133" s="117" t="s">
        <v>426</v>
      </c>
      <c r="C133" s="108" t="s">
        <v>190</v>
      </c>
      <c r="D133" s="109" t="s">
        <v>462</v>
      </c>
      <c r="E133" s="110" t="s">
        <v>29</v>
      </c>
      <c r="F133" s="111">
        <v>3</v>
      </c>
      <c r="G133" s="112">
        <v>401.12</v>
      </c>
      <c r="H133" s="111">
        <f t="shared" si="28"/>
        <v>1203.3600000000001</v>
      </c>
      <c r="I133" s="209"/>
      <c r="J133" s="209"/>
      <c r="K133" s="209"/>
    </row>
    <row r="134" spans="1:11" ht="20.25" customHeight="1" thickBot="1">
      <c r="A134" s="103" t="s">
        <v>205</v>
      </c>
      <c r="B134" s="117" t="s">
        <v>426</v>
      </c>
      <c r="C134" s="78" t="s">
        <v>195</v>
      </c>
      <c r="D134" s="79" t="s">
        <v>464</v>
      </c>
      <c r="E134" s="24" t="s">
        <v>21</v>
      </c>
      <c r="F134" s="63">
        <v>2</v>
      </c>
      <c r="G134" s="80">
        <v>53.88</v>
      </c>
      <c r="H134" s="41">
        <f t="shared" si="28"/>
        <v>107.76</v>
      </c>
      <c r="I134" s="209"/>
      <c r="J134" s="209"/>
      <c r="K134" s="209"/>
    </row>
    <row r="135" spans="1:11" ht="20.25" customHeight="1" thickBot="1">
      <c r="A135" s="8" t="s">
        <v>206</v>
      </c>
      <c r="B135" s="479" t="s">
        <v>571</v>
      </c>
      <c r="C135" s="480"/>
      <c r="D135" s="10" t="s">
        <v>207</v>
      </c>
      <c r="E135" s="53"/>
      <c r="F135" s="12"/>
      <c r="G135" s="53"/>
      <c r="H135" s="273">
        <f>H136+H144+H151+H157+H160</f>
        <v>22971.230000000003</v>
      </c>
      <c r="I135" s="208">
        <f>H136+H144+H151+H157+H160</f>
        <v>22971.230000000003</v>
      </c>
      <c r="J135" s="208">
        <f>I135*23.11%+I135</f>
        <v>28279.881253000003</v>
      </c>
      <c r="K135" s="209"/>
    </row>
    <row r="136" spans="1:11" s="116" customFormat="1" ht="20.25" customHeight="1" thickBot="1">
      <c r="A136" s="8" t="s">
        <v>208</v>
      </c>
      <c r="B136" s="479" t="s">
        <v>571</v>
      </c>
      <c r="C136" s="480"/>
      <c r="D136" s="10" t="s">
        <v>209</v>
      </c>
      <c r="E136" s="53"/>
      <c r="F136" s="12"/>
      <c r="G136" s="53"/>
      <c r="H136" s="12">
        <f>H137+H138+H139+H140+H141+H142+H143</f>
        <v>10674.23</v>
      </c>
      <c r="I136" s="211"/>
      <c r="J136" s="211"/>
      <c r="K136" s="211"/>
    </row>
    <row r="137" spans="1:11" s="116" customFormat="1" ht="20.25" customHeight="1">
      <c r="A137" s="117" t="s">
        <v>210</v>
      </c>
      <c r="B137" s="117" t="s">
        <v>426</v>
      </c>
      <c r="C137" s="117" t="s">
        <v>211</v>
      </c>
      <c r="D137" s="89" t="s">
        <v>466</v>
      </c>
      <c r="E137" s="115" t="s">
        <v>142</v>
      </c>
      <c r="F137" s="63">
        <v>54</v>
      </c>
      <c r="G137" s="80">
        <v>28.54</v>
      </c>
      <c r="H137" s="75">
        <f t="shared" ref="H137:H150" si="29">F137*G137</f>
        <v>1541.1599999999999</v>
      </c>
      <c r="I137" s="211"/>
      <c r="J137" s="211"/>
      <c r="K137" s="211"/>
    </row>
    <row r="138" spans="1:11" s="116" customFormat="1" ht="20.25" customHeight="1">
      <c r="A138" s="117" t="s">
        <v>212</v>
      </c>
      <c r="B138" s="117" t="s">
        <v>426</v>
      </c>
      <c r="C138" s="117" t="s">
        <v>211</v>
      </c>
      <c r="D138" s="89" t="s">
        <v>467</v>
      </c>
      <c r="E138" s="115" t="s">
        <v>142</v>
      </c>
      <c r="F138" s="63">
        <v>44</v>
      </c>
      <c r="G138" s="80">
        <v>28.54</v>
      </c>
      <c r="H138" s="75">
        <f t="shared" si="29"/>
        <v>1255.76</v>
      </c>
      <c r="I138" s="211"/>
      <c r="J138" s="211"/>
      <c r="K138" s="211"/>
    </row>
    <row r="139" spans="1:11" s="116" customFormat="1" ht="20.25" customHeight="1">
      <c r="A139" s="88" t="s">
        <v>213</v>
      </c>
      <c r="B139" s="117" t="s">
        <v>426</v>
      </c>
      <c r="C139" s="88" t="s">
        <v>211</v>
      </c>
      <c r="D139" s="118" t="s">
        <v>468</v>
      </c>
      <c r="E139" s="36" t="s">
        <v>142</v>
      </c>
      <c r="F139" s="67">
        <v>30</v>
      </c>
      <c r="G139" s="80">
        <v>28.54</v>
      </c>
      <c r="H139" s="75">
        <f t="shared" si="29"/>
        <v>856.19999999999993</v>
      </c>
      <c r="I139" s="211"/>
      <c r="J139" s="211"/>
      <c r="K139" s="211"/>
    </row>
    <row r="140" spans="1:11" s="116" customFormat="1" ht="20.25" customHeight="1">
      <c r="A140" s="88" t="s">
        <v>214</v>
      </c>
      <c r="B140" s="117" t="s">
        <v>426</v>
      </c>
      <c r="C140" s="88" t="s">
        <v>215</v>
      </c>
      <c r="D140" s="118" t="s">
        <v>469</v>
      </c>
      <c r="E140" s="24" t="s">
        <v>21</v>
      </c>
      <c r="F140" s="67">
        <v>10</v>
      </c>
      <c r="G140" s="98">
        <v>305.52</v>
      </c>
      <c r="H140" s="75">
        <f t="shared" si="29"/>
        <v>3055.2</v>
      </c>
      <c r="I140" s="211"/>
      <c r="J140" s="211"/>
      <c r="K140" s="211"/>
    </row>
    <row r="141" spans="1:11" s="116" customFormat="1" ht="20.25" customHeight="1">
      <c r="A141" s="88" t="s">
        <v>216</v>
      </c>
      <c r="B141" s="117" t="s">
        <v>426</v>
      </c>
      <c r="C141" s="88" t="s">
        <v>215</v>
      </c>
      <c r="D141" s="118" t="s">
        <v>470</v>
      </c>
      <c r="E141" s="24" t="s">
        <v>21</v>
      </c>
      <c r="F141" s="67">
        <v>11</v>
      </c>
      <c r="G141" s="98">
        <v>305.52</v>
      </c>
      <c r="H141" s="75">
        <f t="shared" si="29"/>
        <v>3360.72</v>
      </c>
      <c r="I141" s="211"/>
      <c r="J141" s="211"/>
      <c r="K141" s="211"/>
    </row>
    <row r="142" spans="1:11" s="116" customFormat="1" ht="20.25" customHeight="1">
      <c r="A142" s="88" t="s">
        <v>217</v>
      </c>
      <c r="B142" s="117" t="s">
        <v>426</v>
      </c>
      <c r="C142" s="88" t="s">
        <v>218</v>
      </c>
      <c r="D142" s="118" t="s">
        <v>471</v>
      </c>
      <c r="E142" s="24" t="s">
        <v>21</v>
      </c>
      <c r="F142" s="67">
        <v>1</v>
      </c>
      <c r="G142" s="98">
        <v>240.42</v>
      </c>
      <c r="H142" s="75">
        <f t="shared" si="29"/>
        <v>240.42</v>
      </c>
      <c r="I142" s="211"/>
      <c r="J142" s="211"/>
      <c r="K142" s="211"/>
    </row>
    <row r="143" spans="1:11" s="116" customFormat="1" ht="20.25" customHeight="1" thickBot="1">
      <c r="A143" s="88" t="s">
        <v>219</v>
      </c>
      <c r="B143" s="117" t="s">
        <v>426</v>
      </c>
      <c r="C143" s="88" t="s">
        <v>220</v>
      </c>
      <c r="D143" s="118" t="s">
        <v>472</v>
      </c>
      <c r="E143" s="24" t="s">
        <v>21</v>
      </c>
      <c r="F143" s="67">
        <v>7</v>
      </c>
      <c r="G143" s="98">
        <v>52.11</v>
      </c>
      <c r="H143" s="75">
        <f t="shared" si="29"/>
        <v>364.77</v>
      </c>
      <c r="I143" s="211"/>
      <c r="J143" s="211"/>
      <c r="K143" s="211"/>
    </row>
    <row r="144" spans="1:11" ht="20.25" customHeight="1" thickBot="1">
      <c r="A144" s="8" t="s">
        <v>221</v>
      </c>
      <c r="B144" s="479" t="s">
        <v>571</v>
      </c>
      <c r="C144" s="480"/>
      <c r="D144" s="10" t="s">
        <v>222</v>
      </c>
      <c r="E144" s="53"/>
      <c r="F144" s="12"/>
      <c r="G144" s="53"/>
      <c r="H144" s="12">
        <f>H145+H146+H147+H148+H149+H150</f>
        <v>6902.74</v>
      </c>
      <c r="I144" s="209"/>
      <c r="J144" s="209"/>
      <c r="K144" s="209"/>
    </row>
    <row r="145" spans="1:11" ht="20.25" customHeight="1">
      <c r="A145" s="119" t="s">
        <v>223</v>
      </c>
      <c r="B145" s="117" t="s">
        <v>426</v>
      </c>
      <c r="C145" s="119" t="s">
        <v>525</v>
      </c>
      <c r="D145" s="118" t="s">
        <v>526</v>
      </c>
      <c r="E145" s="121" t="s">
        <v>142</v>
      </c>
      <c r="F145" s="122">
        <v>44</v>
      </c>
      <c r="G145" s="123">
        <v>52.08</v>
      </c>
      <c r="H145" s="124">
        <f t="shared" si="29"/>
        <v>2291.52</v>
      </c>
      <c r="I145" s="209"/>
      <c r="J145" s="209"/>
      <c r="K145" s="209"/>
    </row>
    <row r="146" spans="1:11" ht="20.25" customHeight="1">
      <c r="A146" s="65" t="s">
        <v>225</v>
      </c>
      <c r="B146" s="117" t="s">
        <v>426</v>
      </c>
      <c r="C146" s="65" t="s">
        <v>224</v>
      </c>
      <c r="D146" s="66" t="s">
        <v>473</v>
      </c>
      <c r="E146" s="15" t="s">
        <v>142</v>
      </c>
      <c r="F146" s="125">
        <v>80</v>
      </c>
      <c r="G146" s="69">
        <v>23.54</v>
      </c>
      <c r="H146" s="26">
        <f t="shared" si="29"/>
        <v>1883.1999999999998</v>
      </c>
      <c r="I146" s="209"/>
      <c r="J146" s="209"/>
      <c r="K146" s="209"/>
    </row>
    <row r="147" spans="1:11" ht="20.25" customHeight="1">
      <c r="A147" s="65" t="s">
        <v>226</v>
      </c>
      <c r="B147" s="117" t="s">
        <v>426</v>
      </c>
      <c r="C147" s="65" t="s">
        <v>227</v>
      </c>
      <c r="D147" s="66" t="s">
        <v>474</v>
      </c>
      <c r="E147" s="24" t="s">
        <v>21</v>
      </c>
      <c r="F147" s="125">
        <v>11</v>
      </c>
      <c r="G147" s="69">
        <v>87.4</v>
      </c>
      <c r="H147" s="26">
        <f t="shared" si="29"/>
        <v>961.40000000000009</v>
      </c>
      <c r="I147" s="209"/>
      <c r="J147" s="209"/>
      <c r="K147" s="209"/>
    </row>
    <row r="148" spans="1:11" ht="20.25" customHeight="1">
      <c r="A148" s="65" t="s">
        <v>228</v>
      </c>
      <c r="B148" s="117" t="s">
        <v>426</v>
      </c>
      <c r="C148" s="65" t="s">
        <v>527</v>
      </c>
      <c r="D148" s="66" t="s">
        <v>528</v>
      </c>
      <c r="E148" s="24" t="s">
        <v>21</v>
      </c>
      <c r="F148" s="125">
        <v>2</v>
      </c>
      <c r="G148" s="69">
        <v>141.82</v>
      </c>
      <c r="H148" s="26">
        <f t="shared" si="29"/>
        <v>283.64</v>
      </c>
      <c r="I148" s="209"/>
      <c r="J148" s="209"/>
      <c r="K148" s="209"/>
    </row>
    <row r="149" spans="1:11" ht="20.25" customHeight="1">
      <c r="A149" s="65" t="s">
        <v>229</v>
      </c>
      <c r="B149" s="117" t="s">
        <v>426</v>
      </c>
      <c r="C149" s="65" t="s">
        <v>230</v>
      </c>
      <c r="D149" s="66" t="s">
        <v>475</v>
      </c>
      <c r="E149" s="24" t="s">
        <v>21</v>
      </c>
      <c r="F149" s="125">
        <v>7</v>
      </c>
      <c r="G149" s="69">
        <v>81.44</v>
      </c>
      <c r="H149" s="26">
        <f t="shared" si="29"/>
        <v>570.07999999999993</v>
      </c>
      <c r="I149" s="209"/>
      <c r="J149" s="209"/>
      <c r="K149" s="209"/>
    </row>
    <row r="150" spans="1:11" ht="20.25" customHeight="1" thickBot="1">
      <c r="A150" s="65" t="s">
        <v>231</v>
      </c>
      <c r="B150" s="117" t="s">
        <v>426</v>
      </c>
      <c r="C150" s="65" t="s">
        <v>232</v>
      </c>
      <c r="D150" s="66" t="s">
        <v>476</v>
      </c>
      <c r="E150" s="24" t="s">
        <v>21</v>
      </c>
      <c r="F150" s="125">
        <v>10</v>
      </c>
      <c r="G150" s="69">
        <v>91.29</v>
      </c>
      <c r="H150" s="26">
        <f t="shared" si="29"/>
        <v>912.90000000000009</v>
      </c>
      <c r="I150" s="209"/>
      <c r="J150" s="209"/>
      <c r="K150" s="209"/>
    </row>
    <row r="151" spans="1:11" ht="20.25" customHeight="1" thickBot="1">
      <c r="A151" s="8" t="s">
        <v>233</v>
      </c>
      <c r="B151" s="479" t="s">
        <v>571</v>
      </c>
      <c r="C151" s="480"/>
      <c r="D151" s="10" t="s">
        <v>234</v>
      </c>
      <c r="E151" s="53"/>
      <c r="F151" s="12"/>
      <c r="G151" s="53"/>
      <c r="H151" s="12">
        <f>H152+H153+H154+H155+H156</f>
        <v>2456.1999999999994</v>
      </c>
      <c r="I151" s="209"/>
      <c r="J151" s="209"/>
      <c r="K151" s="209"/>
    </row>
    <row r="152" spans="1:11" ht="20.25" customHeight="1">
      <c r="A152" s="119" t="s">
        <v>235</v>
      </c>
      <c r="B152" s="117" t="s">
        <v>426</v>
      </c>
      <c r="C152" s="117" t="s">
        <v>211</v>
      </c>
      <c r="D152" s="89" t="s">
        <v>466</v>
      </c>
      <c r="E152" s="115" t="s">
        <v>142</v>
      </c>
      <c r="F152" s="63">
        <v>38</v>
      </c>
      <c r="G152" s="80">
        <v>28.54</v>
      </c>
      <c r="H152" s="75">
        <f t="shared" ref="H152:H156" si="30">F152*G152</f>
        <v>1084.52</v>
      </c>
      <c r="I152" s="209"/>
      <c r="J152" s="209"/>
      <c r="K152" s="209"/>
    </row>
    <row r="153" spans="1:11" ht="20.25" customHeight="1">
      <c r="A153" s="65" t="s">
        <v>236</v>
      </c>
      <c r="B153" s="117" t="s">
        <v>426</v>
      </c>
      <c r="C153" s="117" t="s">
        <v>211</v>
      </c>
      <c r="D153" s="89" t="s">
        <v>467</v>
      </c>
      <c r="E153" s="115" t="s">
        <v>142</v>
      </c>
      <c r="F153" s="63">
        <v>15</v>
      </c>
      <c r="G153" s="80">
        <v>28.54</v>
      </c>
      <c r="H153" s="75">
        <f t="shared" si="30"/>
        <v>428.09999999999997</v>
      </c>
      <c r="I153" s="209"/>
      <c r="J153" s="209"/>
      <c r="K153" s="209"/>
    </row>
    <row r="154" spans="1:11" ht="20.25" customHeight="1">
      <c r="A154" s="65" t="s">
        <v>237</v>
      </c>
      <c r="B154" s="117" t="s">
        <v>426</v>
      </c>
      <c r="C154" s="88" t="s">
        <v>211</v>
      </c>
      <c r="D154" s="118" t="s">
        <v>468</v>
      </c>
      <c r="E154" s="36" t="s">
        <v>142</v>
      </c>
      <c r="F154" s="67">
        <v>8</v>
      </c>
      <c r="G154" s="98">
        <v>28.54</v>
      </c>
      <c r="H154" s="75">
        <f t="shared" si="30"/>
        <v>228.32</v>
      </c>
      <c r="I154" s="209"/>
      <c r="J154" s="209"/>
      <c r="K154" s="209"/>
    </row>
    <row r="155" spans="1:11" ht="20.25" customHeight="1">
      <c r="A155" s="65" t="s">
        <v>238</v>
      </c>
      <c r="B155" s="117" t="s">
        <v>426</v>
      </c>
      <c r="C155" s="88" t="s">
        <v>215</v>
      </c>
      <c r="D155" s="118" t="s">
        <v>469</v>
      </c>
      <c r="E155" s="24" t="s">
        <v>21</v>
      </c>
      <c r="F155" s="67">
        <v>2</v>
      </c>
      <c r="G155" s="98">
        <v>305.52</v>
      </c>
      <c r="H155" s="75">
        <f t="shared" si="30"/>
        <v>611.04</v>
      </c>
      <c r="I155" s="209"/>
      <c r="J155" s="209"/>
      <c r="K155" s="209"/>
    </row>
    <row r="156" spans="1:11" ht="20.25" customHeight="1" thickBot="1">
      <c r="A156" s="65" t="s">
        <v>239</v>
      </c>
      <c r="B156" s="117" t="s">
        <v>426</v>
      </c>
      <c r="C156" s="88" t="s">
        <v>220</v>
      </c>
      <c r="D156" s="118" t="s">
        <v>472</v>
      </c>
      <c r="E156" s="24" t="s">
        <v>21</v>
      </c>
      <c r="F156" s="67">
        <v>2</v>
      </c>
      <c r="G156" s="98">
        <v>52.11</v>
      </c>
      <c r="H156" s="75">
        <f t="shared" si="30"/>
        <v>104.22</v>
      </c>
      <c r="I156" s="209"/>
      <c r="J156" s="209"/>
      <c r="K156" s="209"/>
    </row>
    <row r="157" spans="1:11" ht="20.25" customHeight="1" thickBot="1">
      <c r="A157" s="8" t="s">
        <v>240</v>
      </c>
      <c r="B157" s="479" t="s">
        <v>571</v>
      </c>
      <c r="C157" s="480"/>
      <c r="D157" s="10" t="s">
        <v>241</v>
      </c>
      <c r="E157" s="53"/>
      <c r="F157" s="12"/>
      <c r="G157" s="53"/>
      <c r="H157" s="12">
        <f>H158+H159</f>
        <v>515.98</v>
      </c>
      <c r="I157" s="209"/>
      <c r="J157" s="209"/>
      <c r="K157" s="209"/>
    </row>
    <row r="158" spans="1:11" ht="20.25" customHeight="1">
      <c r="A158" s="119" t="s">
        <v>242</v>
      </c>
      <c r="B158" s="117" t="s">
        <v>426</v>
      </c>
      <c r="C158" s="65" t="s">
        <v>224</v>
      </c>
      <c r="D158" s="66" t="s">
        <v>473</v>
      </c>
      <c r="E158" s="15" t="s">
        <v>142</v>
      </c>
      <c r="F158" s="125">
        <v>15</v>
      </c>
      <c r="G158" s="69">
        <v>23.54</v>
      </c>
      <c r="H158" s="26">
        <f t="shared" ref="H158:H159" si="31">F158*G158</f>
        <v>353.09999999999997</v>
      </c>
      <c r="I158" s="209"/>
      <c r="J158" s="209"/>
      <c r="K158" s="209"/>
    </row>
    <row r="159" spans="1:11" ht="20.25" customHeight="1" thickBot="1">
      <c r="A159" s="65" t="s">
        <v>243</v>
      </c>
      <c r="B159" s="117" t="s">
        <v>426</v>
      </c>
      <c r="C159" s="65" t="s">
        <v>230</v>
      </c>
      <c r="D159" s="66" t="s">
        <v>475</v>
      </c>
      <c r="E159" s="24" t="s">
        <v>21</v>
      </c>
      <c r="F159" s="125">
        <v>2</v>
      </c>
      <c r="G159" s="69">
        <v>81.44</v>
      </c>
      <c r="H159" s="26">
        <f t="shared" si="31"/>
        <v>162.88</v>
      </c>
      <c r="I159" s="209"/>
      <c r="J159" s="209"/>
      <c r="K159" s="209"/>
    </row>
    <row r="160" spans="1:11" ht="20.25" customHeight="1" thickBot="1">
      <c r="A160" s="8" t="s">
        <v>244</v>
      </c>
      <c r="B160" s="479" t="s">
        <v>571</v>
      </c>
      <c r="C160" s="480"/>
      <c r="D160" s="10" t="s">
        <v>245</v>
      </c>
      <c r="E160" s="53"/>
      <c r="F160" s="12"/>
      <c r="G160" s="53"/>
      <c r="H160" s="12">
        <f>H161+H162+H163</f>
        <v>2422.08</v>
      </c>
      <c r="I160" s="209"/>
      <c r="J160" s="209"/>
      <c r="K160" s="209"/>
    </row>
    <row r="161" spans="1:11" ht="20.25" customHeight="1">
      <c r="A161" s="88" t="s">
        <v>246</v>
      </c>
      <c r="B161" s="117" t="s">
        <v>426</v>
      </c>
      <c r="C161" s="117" t="s">
        <v>609</v>
      </c>
      <c r="D161" s="89" t="s">
        <v>477</v>
      </c>
      <c r="E161" s="24" t="s">
        <v>21</v>
      </c>
      <c r="F161" s="63">
        <v>2</v>
      </c>
      <c r="G161" s="80">
        <v>788.68</v>
      </c>
      <c r="H161" s="75">
        <f t="shared" ref="H161:H163" si="32">F161*G161</f>
        <v>1577.36</v>
      </c>
      <c r="I161" s="209"/>
      <c r="J161" s="209"/>
      <c r="K161" s="209"/>
    </row>
    <row r="162" spans="1:11" ht="20.25" customHeight="1">
      <c r="A162" s="88" t="s">
        <v>247</v>
      </c>
      <c r="B162" s="117" t="s">
        <v>426</v>
      </c>
      <c r="C162" s="117" t="s">
        <v>248</v>
      </c>
      <c r="D162" s="89" t="s">
        <v>478</v>
      </c>
      <c r="E162" s="24" t="s">
        <v>21</v>
      </c>
      <c r="F162" s="63">
        <v>2</v>
      </c>
      <c r="G162" s="80">
        <v>69.260000000000005</v>
      </c>
      <c r="H162" s="75">
        <f t="shared" si="32"/>
        <v>138.52000000000001</v>
      </c>
      <c r="I162" s="209"/>
      <c r="J162" s="209"/>
      <c r="K162" s="209"/>
    </row>
    <row r="163" spans="1:11" ht="20.25" customHeight="1" thickBot="1">
      <c r="A163" s="88" t="s">
        <v>249</v>
      </c>
      <c r="B163" s="117" t="s">
        <v>426</v>
      </c>
      <c r="C163" s="88" t="s">
        <v>224</v>
      </c>
      <c r="D163" s="118" t="s">
        <v>473</v>
      </c>
      <c r="E163" s="39" t="s">
        <v>142</v>
      </c>
      <c r="F163" s="67">
        <v>30</v>
      </c>
      <c r="G163" s="98">
        <v>23.54</v>
      </c>
      <c r="H163" s="75">
        <f t="shared" si="32"/>
        <v>706.19999999999993</v>
      </c>
      <c r="I163" s="209"/>
      <c r="J163" s="209"/>
      <c r="K163" s="209"/>
    </row>
    <row r="164" spans="1:11" ht="20.25" customHeight="1" thickBot="1">
      <c r="A164" s="220" t="s">
        <v>250</v>
      </c>
      <c r="B164" s="560" t="s">
        <v>603</v>
      </c>
      <c r="C164" s="561"/>
      <c r="D164" s="222" t="s">
        <v>544</v>
      </c>
      <c r="E164" s="223"/>
      <c r="F164" s="224"/>
      <c r="G164" s="223"/>
      <c r="H164" s="273">
        <f>H165+H170+H173+H175+H181+H185+H193+H189+H199+H202+H205</f>
        <v>34347.724999999999</v>
      </c>
      <c r="I164" s="208">
        <f>H165+H170+H173+H175+H181+H185+H189+H193+H199+H202+H205</f>
        <v>34347.724999999999</v>
      </c>
      <c r="J164" s="208">
        <f>I164*23.11%+I164</f>
        <v>42285.484247499997</v>
      </c>
      <c r="K164" s="209"/>
    </row>
    <row r="165" spans="1:11" ht="20.25" customHeight="1" thickBot="1">
      <c r="A165" s="220" t="s">
        <v>252</v>
      </c>
      <c r="B165" s="560" t="s">
        <v>603</v>
      </c>
      <c r="C165" s="561"/>
      <c r="D165" s="222" t="s">
        <v>253</v>
      </c>
      <c r="E165" s="223"/>
      <c r="F165" s="224"/>
      <c r="G165" s="223"/>
      <c r="H165" s="224">
        <f>H166+H167+H168+H169</f>
        <v>6892.52</v>
      </c>
      <c r="I165" s="209"/>
      <c r="J165" s="209"/>
      <c r="K165" s="209"/>
    </row>
    <row r="166" spans="1:11" ht="20.25" customHeight="1">
      <c r="A166" s="119" t="s">
        <v>254</v>
      </c>
      <c r="B166" s="117" t="s">
        <v>426</v>
      </c>
      <c r="C166" s="119" t="s">
        <v>255</v>
      </c>
      <c r="D166" s="120" t="s">
        <v>479</v>
      </c>
      <c r="E166" s="121" t="s">
        <v>142</v>
      </c>
      <c r="F166" s="122">
        <v>460</v>
      </c>
      <c r="G166" s="123">
        <v>2.63</v>
      </c>
      <c r="H166" s="124">
        <f t="shared" ref="H166:H188" si="33">F166*G166</f>
        <v>1209.8</v>
      </c>
      <c r="I166" s="209"/>
      <c r="J166" s="209"/>
      <c r="K166" s="209"/>
    </row>
    <row r="167" spans="1:11" ht="20.25" customHeight="1">
      <c r="A167" s="119" t="s">
        <v>256</v>
      </c>
      <c r="B167" s="117" t="s">
        <v>426</v>
      </c>
      <c r="C167" s="119" t="s">
        <v>257</v>
      </c>
      <c r="D167" s="120" t="s">
        <v>480</v>
      </c>
      <c r="E167" s="121" t="s">
        <v>142</v>
      </c>
      <c r="F167" s="122">
        <v>740</v>
      </c>
      <c r="G167" s="123">
        <v>4.03</v>
      </c>
      <c r="H167" s="124">
        <f t="shared" si="33"/>
        <v>2982.2000000000003</v>
      </c>
      <c r="I167" s="209"/>
      <c r="J167" s="209"/>
      <c r="K167" s="209"/>
    </row>
    <row r="168" spans="1:11" ht="20.25" customHeight="1">
      <c r="A168" s="119" t="s">
        <v>258</v>
      </c>
      <c r="B168" s="117" t="s">
        <v>426</v>
      </c>
      <c r="C168" s="119" t="s">
        <v>259</v>
      </c>
      <c r="D168" s="120" t="s">
        <v>481</v>
      </c>
      <c r="E168" s="121" t="s">
        <v>142</v>
      </c>
      <c r="F168" s="122">
        <v>340</v>
      </c>
      <c r="G168" s="123">
        <v>7.24</v>
      </c>
      <c r="H168" s="124">
        <f t="shared" si="33"/>
        <v>2461.6</v>
      </c>
      <c r="I168" s="209"/>
      <c r="J168" s="209"/>
      <c r="K168" s="209"/>
    </row>
    <row r="169" spans="1:11" ht="20.25" customHeight="1" thickBot="1">
      <c r="A169" s="119" t="s">
        <v>260</v>
      </c>
      <c r="B169" s="117" t="s">
        <v>426</v>
      </c>
      <c r="C169" s="119" t="s">
        <v>259</v>
      </c>
      <c r="D169" s="120" t="s">
        <v>482</v>
      </c>
      <c r="E169" s="121" t="s">
        <v>142</v>
      </c>
      <c r="F169" s="122">
        <v>33</v>
      </c>
      <c r="G169" s="123">
        <v>7.24</v>
      </c>
      <c r="H169" s="124">
        <f t="shared" si="33"/>
        <v>238.92000000000002</v>
      </c>
      <c r="I169" s="209"/>
      <c r="J169" s="209"/>
      <c r="K169" s="209"/>
    </row>
    <row r="170" spans="1:11" ht="20.25" customHeight="1" thickBot="1">
      <c r="A170" s="220" t="s">
        <v>261</v>
      </c>
      <c r="B170" s="560" t="s">
        <v>603</v>
      </c>
      <c r="C170" s="561"/>
      <c r="D170" s="222" t="s">
        <v>262</v>
      </c>
      <c r="E170" s="223"/>
      <c r="F170" s="224"/>
      <c r="G170" s="223"/>
      <c r="H170" s="224">
        <f>H171+H172</f>
        <v>681.93999999999994</v>
      </c>
      <c r="I170" s="209"/>
      <c r="J170" s="209"/>
      <c r="K170" s="209"/>
    </row>
    <row r="171" spans="1:11" ht="20.25" customHeight="1">
      <c r="A171" s="65" t="s">
        <v>263</v>
      </c>
      <c r="B171" s="117" t="s">
        <v>426</v>
      </c>
      <c r="C171" s="65" t="s">
        <v>264</v>
      </c>
      <c r="D171" s="66" t="s">
        <v>483</v>
      </c>
      <c r="E171" s="24" t="s">
        <v>21</v>
      </c>
      <c r="F171" s="125">
        <v>21</v>
      </c>
      <c r="G171" s="69">
        <v>24.9</v>
      </c>
      <c r="H171" s="26">
        <f t="shared" si="33"/>
        <v>522.9</v>
      </c>
      <c r="I171" s="209"/>
      <c r="J171" s="209"/>
      <c r="K171" s="209"/>
    </row>
    <row r="172" spans="1:11" ht="20.25" customHeight="1" thickBot="1">
      <c r="A172" s="65" t="s">
        <v>265</v>
      </c>
      <c r="B172" s="117" t="s">
        <v>426</v>
      </c>
      <c r="C172" s="65" t="s">
        <v>266</v>
      </c>
      <c r="D172" s="66" t="s">
        <v>484</v>
      </c>
      <c r="E172" s="24" t="s">
        <v>21</v>
      </c>
      <c r="F172" s="125">
        <v>8</v>
      </c>
      <c r="G172" s="69">
        <v>19.88</v>
      </c>
      <c r="H172" s="26">
        <f t="shared" si="33"/>
        <v>159.04</v>
      </c>
      <c r="I172" s="209"/>
      <c r="J172" s="209"/>
      <c r="K172" s="209"/>
    </row>
    <row r="173" spans="1:11" s="127" customFormat="1" ht="20.25" customHeight="1" thickBot="1">
      <c r="A173" s="220" t="s">
        <v>267</v>
      </c>
      <c r="B173" s="560" t="s">
        <v>603</v>
      </c>
      <c r="C173" s="561"/>
      <c r="D173" s="222" t="s">
        <v>268</v>
      </c>
      <c r="E173" s="220"/>
      <c r="F173" s="226"/>
      <c r="G173" s="227"/>
      <c r="H173" s="224">
        <f>H174</f>
        <v>2256.06</v>
      </c>
      <c r="I173" s="211"/>
      <c r="J173" s="211"/>
      <c r="K173" s="211"/>
    </row>
    <row r="174" spans="1:11" s="127" customFormat="1" ht="26.25" customHeight="1" thickBot="1">
      <c r="A174" s="228" t="s">
        <v>269</v>
      </c>
      <c r="B174" s="164" t="s">
        <v>426</v>
      </c>
      <c r="C174" s="229" t="s">
        <v>529</v>
      </c>
      <c r="D174" s="205" t="s">
        <v>530</v>
      </c>
      <c r="E174" s="230" t="s">
        <v>21</v>
      </c>
      <c r="F174" s="231">
        <v>19</v>
      </c>
      <c r="G174" s="231">
        <v>118.74</v>
      </c>
      <c r="H174" s="231">
        <f t="shared" si="33"/>
        <v>2256.06</v>
      </c>
      <c r="I174" s="211"/>
      <c r="J174" s="211"/>
      <c r="K174" s="211"/>
    </row>
    <row r="175" spans="1:11" ht="20.25" customHeight="1" thickBot="1">
      <c r="A175" s="220" t="s">
        <v>270</v>
      </c>
      <c r="B175" s="560" t="s">
        <v>603</v>
      </c>
      <c r="C175" s="561"/>
      <c r="D175" s="222" t="s">
        <v>271</v>
      </c>
      <c r="E175" s="225"/>
      <c r="F175" s="224"/>
      <c r="G175" s="220"/>
      <c r="H175" s="224">
        <f>H176+H177+H178+H179+H180</f>
        <v>7008.5649999999996</v>
      </c>
      <c r="I175" s="209"/>
      <c r="J175" s="209"/>
      <c r="K175" s="209"/>
    </row>
    <row r="176" spans="1:11" s="116" customFormat="1" ht="20.25" customHeight="1">
      <c r="A176" s="88" t="s">
        <v>272</v>
      </c>
      <c r="B176" s="117" t="s">
        <v>426</v>
      </c>
      <c r="C176" s="88" t="s">
        <v>273</v>
      </c>
      <c r="D176" s="118" t="s">
        <v>485</v>
      </c>
      <c r="E176" s="24" t="s">
        <v>21</v>
      </c>
      <c r="F176" s="67">
        <v>1</v>
      </c>
      <c r="G176" s="98">
        <v>849.06</v>
      </c>
      <c r="H176" s="75">
        <f t="shared" si="33"/>
        <v>849.06</v>
      </c>
      <c r="I176" s="211"/>
      <c r="J176" s="211"/>
      <c r="K176" s="211"/>
    </row>
    <row r="177" spans="1:11" ht="20.25" customHeight="1">
      <c r="A177" s="65" t="s">
        <v>274</v>
      </c>
      <c r="B177" s="117" t="s">
        <v>426</v>
      </c>
      <c r="C177" s="65" t="s">
        <v>275</v>
      </c>
      <c r="D177" s="120" t="s">
        <v>486</v>
      </c>
      <c r="E177" s="15" t="s">
        <v>12</v>
      </c>
      <c r="F177" s="125">
        <v>2.13</v>
      </c>
      <c r="G177" s="69">
        <v>56.5</v>
      </c>
      <c r="H177" s="26">
        <f t="shared" si="33"/>
        <v>120.345</v>
      </c>
      <c r="I177" s="209"/>
      <c r="J177" s="209"/>
      <c r="K177" s="209"/>
    </row>
    <row r="178" spans="1:11" s="116" customFormat="1" ht="20.25" customHeight="1">
      <c r="A178" s="88" t="s">
        <v>276</v>
      </c>
      <c r="B178" s="117" t="s">
        <v>426</v>
      </c>
      <c r="C178" s="88" t="s">
        <v>277</v>
      </c>
      <c r="D178" s="118" t="s">
        <v>487</v>
      </c>
      <c r="E178" s="24" t="s">
        <v>21</v>
      </c>
      <c r="F178" s="67">
        <v>1</v>
      </c>
      <c r="G178" s="98">
        <v>1795.12</v>
      </c>
      <c r="H178" s="75">
        <f t="shared" si="33"/>
        <v>1795.12</v>
      </c>
      <c r="I178" s="211"/>
      <c r="J178" s="211"/>
      <c r="K178" s="211"/>
    </row>
    <row r="179" spans="1:11" ht="20.25" customHeight="1">
      <c r="A179" s="65" t="s">
        <v>278</v>
      </c>
      <c r="B179" s="117" t="s">
        <v>426</v>
      </c>
      <c r="C179" s="65" t="s">
        <v>279</v>
      </c>
      <c r="D179" s="66" t="s">
        <v>488</v>
      </c>
      <c r="E179" s="24" t="s">
        <v>21</v>
      </c>
      <c r="F179" s="125">
        <v>44</v>
      </c>
      <c r="G179" s="69">
        <v>92.05</v>
      </c>
      <c r="H179" s="26">
        <f t="shared" si="33"/>
        <v>4050.2</v>
      </c>
      <c r="I179" s="209"/>
      <c r="J179" s="209"/>
      <c r="K179" s="209"/>
    </row>
    <row r="180" spans="1:11" ht="20.25" customHeight="1" thickBot="1">
      <c r="A180" s="130" t="s">
        <v>280</v>
      </c>
      <c r="B180" s="117" t="s">
        <v>426</v>
      </c>
      <c r="C180" s="131" t="s">
        <v>281</v>
      </c>
      <c r="D180" s="132" t="s">
        <v>489</v>
      </c>
      <c r="E180" s="24" t="s">
        <v>21</v>
      </c>
      <c r="F180" s="125">
        <v>8</v>
      </c>
      <c r="G180" s="69">
        <v>24.23</v>
      </c>
      <c r="H180" s="26">
        <f t="shared" si="33"/>
        <v>193.84</v>
      </c>
      <c r="I180" s="209"/>
      <c r="J180" s="209"/>
      <c r="K180" s="209"/>
    </row>
    <row r="181" spans="1:11" ht="20.25" customHeight="1" thickBot="1">
      <c r="A181" s="220" t="s">
        <v>282</v>
      </c>
      <c r="B181" s="560" t="s">
        <v>603</v>
      </c>
      <c r="C181" s="561"/>
      <c r="D181" s="222" t="s">
        <v>283</v>
      </c>
      <c r="E181" s="223"/>
      <c r="F181" s="224"/>
      <c r="G181" s="223"/>
      <c r="H181" s="224">
        <f>H182+H183+H184</f>
        <v>1952.9</v>
      </c>
      <c r="I181" s="209"/>
      <c r="J181" s="209"/>
      <c r="K181" s="209"/>
    </row>
    <row r="182" spans="1:11" ht="20.25" customHeight="1">
      <c r="A182" s="119" t="s">
        <v>284</v>
      </c>
      <c r="B182" s="117" t="s">
        <v>426</v>
      </c>
      <c r="C182" s="119" t="s">
        <v>255</v>
      </c>
      <c r="D182" s="120" t="s">
        <v>479</v>
      </c>
      <c r="E182" s="121" t="s">
        <v>142</v>
      </c>
      <c r="F182" s="122">
        <v>360</v>
      </c>
      <c r="G182" s="123">
        <v>2.63</v>
      </c>
      <c r="H182" s="124">
        <f t="shared" ref="H182:H184" si="34">F182*G182</f>
        <v>946.8</v>
      </c>
      <c r="I182" s="209"/>
      <c r="J182" s="209"/>
      <c r="K182" s="209"/>
    </row>
    <row r="183" spans="1:11" ht="20.25" customHeight="1">
      <c r="A183" s="119" t="s">
        <v>285</v>
      </c>
      <c r="B183" s="117" t="s">
        <v>426</v>
      </c>
      <c r="C183" s="119" t="s">
        <v>257</v>
      </c>
      <c r="D183" s="120" t="s">
        <v>480</v>
      </c>
      <c r="E183" s="121" t="s">
        <v>142</v>
      </c>
      <c r="F183" s="122">
        <v>70</v>
      </c>
      <c r="G183" s="123">
        <v>4.03</v>
      </c>
      <c r="H183" s="124">
        <f t="shared" si="34"/>
        <v>282.10000000000002</v>
      </c>
      <c r="I183" s="209"/>
      <c r="J183" s="209"/>
      <c r="K183" s="209"/>
    </row>
    <row r="184" spans="1:11" ht="20.25" customHeight="1" thickBot="1">
      <c r="A184" s="119" t="s">
        <v>286</v>
      </c>
      <c r="B184" s="117" t="s">
        <v>426</v>
      </c>
      <c r="C184" s="119" t="s">
        <v>259</v>
      </c>
      <c r="D184" s="120" t="s">
        <v>481</v>
      </c>
      <c r="E184" s="121" t="s">
        <v>142</v>
      </c>
      <c r="F184" s="122">
        <v>100</v>
      </c>
      <c r="G184" s="123">
        <v>7.24</v>
      </c>
      <c r="H184" s="124">
        <f t="shared" si="34"/>
        <v>724</v>
      </c>
      <c r="I184" s="209"/>
      <c r="J184" s="209"/>
      <c r="K184" s="209"/>
    </row>
    <row r="185" spans="1:11" ht="20.25" customHeight="1" thickBot="1">
      <c r="A185" s="220" t="s">
        <v>287</v>
      </c>
      <c r="B185" s="560" t="s">
        <v>603</v>
      </c>
      <c r="C185" s="561"/>
      <c r="D185" s="222" t="s">
        <v>288</v>
      </c>
      <c r="E185" s="223"/>
      <c r="F185" s="224"/>
      <c r="G185" s="223"/>
      <c r="H185" s="224">
        <f>H186+H187+H188</f>
        <v>757.25</v>
      </c>
      <c r="I185" s="209"/>
      <c r="J185" s="209"/>
      <c r="K185" s="209"/>
    </row>
    <row r="186" spans="1:11" ht="20.25" customHeight="1">
      <c r="A186" s="88" t="s">
        <v>289</v>
      </c>
      <c r="B186" s="117" t="s">
        <v>426</v>
      </c>
      <c r="C186" s="88" t="s">
        <v>264</v>
      </c>
      <c r="D186" s="118" t="s">
        <v>483</v>
      </c>
      <c r="E186" s="24" t="s">
        <v>21</v>
      </c>
      <c r="F186" s="67">
        <v>21</v>
      </c>
      <c r="G186" s="98">
        <v>24.9</v>
      </c>
      <c r="H186" s="26">
        <f>F186*G186</f>
        <v>522.9</v>
      </c>
      <c r="I186" s="209"/>
      <c r="J186" s="209"/>
      <c r="K186" s="209"/>
    </row>
    <row r="187" spans="1:11" ht="20.25" customHeight="1">
      <c r="A187" s="119" t="s">
        <v>290</v>
      </c>
      <c r="B187" s="117" t="s">
        <v>426</v>
      </c>
      <c r="C187" s="119" t="s">
        <v>264</v>
      </c>
      <c r="D187" s="120" t="s">
        <v>531</v>
      </c>
      <c r="E187" s="24" t="s">
        <v>21</v>
      </c>
      <c r="F187" s="122">
        <v>4</v>
      </c>
      <c r="G187" s="123">
        <v>24.9</v>
      </c>
      <c r="H187" s="124">
        <f t="shared" si="33"/>
        <v>99.6</v>
      </c>
      <c r="I187" s="209"/>
      <c r="J187" s="209"/>
      <c r="K187" s="209"/>
    </row>
    <row r="188" spans="1:11" ht="20.25" customHeight="1" thickBot="1">
      <c r="A188" s="88" t="s">
        <v>291</v>
      </c>
      <c r="B188" s="117" t="s">
        <v>426</v>
      </c>
      <c r="C188" s="88" t="s">
        <v>491</v>
      </c>
      <c r="D188" s="118" t="s">
        <v>490</v>
      </c>
      <c r="E188" s="24" t="s">
        <v>21</v>
      </c>
      <c r="F188" s="67">
        <v>5</v>
      </c>
      <c r="G188" s="98">
        <v>26.95</v>
      </c>
      <c r="H188" s="26">
        <f t="shared" si="33"/>
        <v>134.75</v>
      </c>
      <c r="I188" s="209"/>
      <c r="J188" s="209"/>
      <c r="K188" s="209"/>
    </row>
    <row r="189" spans="1:11" ht="20.25" customHeight="1" thickBot="1">
      <c r="A189" s="220" t="s">
        <v>292</v>
      </c>
      <c r="B189" s="560" t="s">
        <v>603</v>
      </c>
      <c r="C189" s="561"/>
      <c r="D189" s="222" t="s">
        <v>293</v>
      </c>
      <c r="E189" s="223"/>
      <c r="F189" s="224"/>
      <c r="G189" s="223"/>
      <c r="H189" s="224">
        <f>H190+H191+H192</f>
        <v>1799.96</v>
      </c>
      <c r="I189" s="209"/>
      <c r="J189" s="209"/>
      <c r="K189" s="209"/>
    </row>
    <row r="190" spans="1:11" ht="26.25" customHeight="1">
      <c r="A190" s="88" t="s">
        <v>294</v>
      </c>
      <c r="B190" s="117" t="s">
        <v>426</v>
      </c>
      <c r="C190" s="88" t="s">
        <v>532</v>
      </c>
      <c r="D190" s="206" t="s">
        <v>533</v>
      </c>
      <c r="E190" s="24" t="s">
        <v>21</v>
      </c>
      <c r="F190" s="67">
        <v>4</v>
      </c>
      <c r="G190" s="98">
        <v>100.1</v>
      </c>
      <c r="H190" s="26">
        <f t="shared" ref="H190:H192" si="35">F190*G190</f>
        <v>400.4</v>
      </c>
      <c r="I190" s="209"/>
      <c r="J190" s="209"/>
      <c r="K190" s="209"/>
    </row>
    <row r="191" spans="1:11" ht="20.25" customHeight="1">
      <c r="A191" s="119" t="s">
        <v>295</v>
      </c>
      <c r="B191" s="117" t="s">
        <v>426</v>
      </c>
      <c r="C191" s="119" t="s">
        <v>493</v>
      </c>
      <c r="D191" s="120" t="s">
        <v>492</v>
      </c>
      <c r="E191" s="24" t="s">
        <v>21</v>
      </c>
      <c r="F191" s="122">
        <v>2</v>
      </c>
      <c r="G191" s="123">
        <v>199.28</v>
      </c>
      <c r="H191" s="124">
        <f t="shared" si="35"/>
        <v>398.56</v>
      </c>
      <c r="I191" s="209"/>
      <c r="J191" s="209"/>
      <c r="K191" s="209"/>
    </row>
    <row r="192" spans="1:11" ht="30.75" customHeight="1" thickBot="1">
      <c r="A192" s="88" t="s">
        <v>296</v>
      </c>
      <c r="B192" s="117" t="s">
        <v>426</v>
      </c>
      <c r="C192" s="88" t="s">
        <v>532</v>
      </c>
      <c r="D192" s="206" t="s">
        <v>534</v>
      </c>
      <c r="E192" s="24" t="s">
        <v>21</v>
      </c>
      <c r="F192" s="67">
        <v>10</v>
      </c>
      <c r="G192" s="98">
        <v>100.1</v>
      </c>
      <c r="H192" s="26">
        <f t="shared" si="35"/>
        <v>1001</v>
      </c>
      <c r="I192" s="209"/>
      <c r="J192" s="209"/>
      <c r="K192" s="209"/>
    </row>
    <row r="193" spans="1:11" ht="20.25" customHeight="1" thickBot="1">
      <c r="A193" s="220" t="s">
        <v>297</v>
      </c>
      <c r="B193" s="560" t="s">
        <v>603</v>
      </c>
      <c r="C193" s="561"/>
      <c r="D193" s="222" t="s">
        <v>298</v>
      </c>
      <c r="E193" s="220"/>
      <c r="F193" s="224"/>
      <c r="G193" s="220"/>
      <c r="H193" s="224">
        <f>H194+H195+H196+H197+H198</f>
        <v>3702.19</v>
      </c>
      <c r="I193" s="209"/>
      <c r="J193" s="209"/>
      <c r="K193" s="209"/>
    </row>
    <row r="194" spans="1:11" ht="20.25" customHeight="1">
      <c r="A194" s="88" t="s">
        <v>299</v>
      </c>
      <c r="B194" s="117" t="s">
        <v>426</v>
      </c>
      <c r="C194" s="88" t="s">
        <v>300</v>
      </c>
      <c r="D194" s="118" t="s">
        <v>494</v>
      </c>
      <c r="E194" s="24" t="s">
        <v>21</v>
      </c>
      <c r="F194" s="67">
        <v>1</v>
      </c>
      <c r="G194" s="98">
        <v>552.04</v>
      </c>
      <c r="H194" s="75">
        <f t="shared" ref="H194:H198" si="36">F194*G194</f>
        <v>552.04</v>
      </c>
      <c r="I194" s="209"/>
      <c r="J194" s="209"/>
      <c r="K194" s="209"/>
    </row>
    <row r="195" spans="1:11" ht="20.25" customHeight="1">
      <c r="A195" s="88" t="s">
        <v>301</v>
      </c>
      <c r="B195" s="117" t="s">
        <v>426</v>
      </c>
      <c r="C195" s="88" t="s">
        <v>275</v>
      </c>
      <c r="D195" s="120" t="s">
        <v>486</v>
      </c>
      <c r="E195" s="36" t="s">
        <v>12</v>
      </c>
      <c r="F195" s="67">
        <v>4.26</v>
      </c>
      <c r="G195" s="98">
        <v>56.5</v>
      </c>
      <c r="H195" s="75">
        <f t="shared" si="36"/>
        <v>240.69</v>
      </c>
      <c r="I195" s="209"/>
      <c r="J195" s="209"/>
      <c r="K195" s="209"/>
    </row>
    <row r="196" spans="1:11" ht="20.25" customHeight="1">
      <c r="A196" s="88" t="s">
        <v>302</v>
      </c>
      <c r="B196" s="117" t="s">
        <v>426</v>
      </c>
      <c r="C196" s="88" t="s">
        <v>277</v>
      </c>
      <c r="D196" s="118" t="s">
        <v>487</v>
      </c>
      <c r="E196" s="24" t="s">
        <v>21</v>
      </c>
      <c r="F196" s="67">
        <v>1</v>
      </c>
      <c r="G196" s="98">
        <v>1795.12</v>
      </c>
      <c r="H196" s="75">
        <f t="shared" si="36"/>
        <v>1795.12</v>
      </c>
      <c r="I196" s="209"/>
      <c r="J196" s="209"/>
      <c r="K196" s="209"/>
    </row>
    <row r="197" spans="1:11" ht="20.25" customHeight="1">
      <c r="A197" s="88" t="s">
        <v>303</v>
      </c>
      <c r="B197" s="117" t="s">
        <v>426</v>
      </c>
      <c r="C197" s="119" t="s">
        <v>279</v>
      </c>
      <c r="D197" s="66" t="s">
        <v>488</v>
      </c>
      <c r="E197" s="24" t="s">
        <v>21</v>
      </c>
      <c r="F197" s="67">
        <v>10</v>
      </c>
      <c r="G197" s="98">
        <v>92.05</v>
      </c>
      <c r="H197" s="75">
        <f t="shared" si="36"/>
        <v>920.5</v>
      </c>
      <c r="I197" s="209"/>
      <c r="J197" s="209"/>
      <c r="K197" s="209"/>
    </row>
    <row r="198" spans="1:11" ht="20.25" customHeight="1" thickBot="1">
      <c r="A198" s="88" t="s">
        <v>304</v>
      </c>
      <c r="B198" s="117" t="s">
        <v>426</v>
      </c>
      <c r="C198" s="97" t="s">
        <v>281</v>
      </c>
      <c r="D198" s="132" t="s">
        <v>489</v>
      </c>
      <c r="E198" s="24" t="s">
        <v>21</v>
      </c>
      <c r="F198" s="67">
        <v>8</v>
      </c>
      <c r="G198" s="98">
        <v>24.23</v>
      </c>
      <c r="H198" s="75">
        <f t="shared" si="36"/>
        <v>193.84</v>
      </c>
      <c r="I198" s="209"/>
      <c r="J198" s="209"/>
      <c r="K198" s="209"/>
    </row>
    <row r="199" spans="1:11" ht="20.25" customHeight="1" thickBot="1">
      <c r="A199" s="220" t="s">
        <v>305</v>
      </c>
      <c r="B199" s="560" t="s">
        <v>603</v>
      </c>
      <c r="C199" s="561"/>
      <c r="D199" s="222" t="s">
        <v>306</v>
      </c>
      <c r="E199" s="223"/>
      <c r="F199" s="224"/>
      <c r="G199" s="223"/>
      <c r="H199" s="224">
        <f>H200+H201</f>
        <v>5738.4</v>
      </c>
      <c r="I199" s="209"/>
      <c r="J199" s="209"/>
      <c r="K199" s="209"/>
    </row>
    <row r="200" spans="1:11" ht="20.25" customHeight="1">
      <c r="A200" s="119" t="s">
        <v>307</v>
      </c>
      <c r="B200" s="117" t="s">
        <v>426</v>
      </c>
      <c r="C200" s="119" t="s">
        <v>308</v>
      </c>
      <c r="D200" s="120" t="s">
        <v>495</v>
      </c>
      <c r="E200" s="24" t="s">
        <v>21</v>
      </c>
      <c r="F200" s="122">
        <v>12</v>
      </c>
      <c r="G200" s="123">
        <v>114.69</v>
      </c>
      <c r="H200" s="124">
        <f t="shared" ref="H200:H201" si="37">F200*G200</f>
        <v>1376.28</v>
      </c>
      <c r="I200" s="209"/>
      <c r="J200" s="209"/>
      <c r="K200" s="209"/>
    </row>
    <row r="201" spans="1:11" ht="20.25" customHeight="1" thickBot="1">
      <c r="A201" s="119" t="s">
        <v>309</v>
      </c>
      <c r="B201" s="117" t="s">
        <v>426</v>
      </c>
      <c r="C201" s="88" t="s">
        <v>310</v>
      </c>
      <c r="D201" s="118" t="s">
        <v>496</v>
      </c>
      <c r="E201" s="24" t="s">
        <v>21</v>
      </c>
      <c r="F201" s="67">
        <v>84</v>
      </c>
      <c r="G201" s="98">
        <v>51.93</v>
      </c>
      <c r="H201" s="26">
        <f t="shared" si="37"/>
        <v>4362.12</v>
      </c>
      <c r="I201" s="209"/>
      <c r="J201" s="209"/>
      <c r="K201" s="209"/>
    </row>
    <row r="202" spans="1:11" ht="20.25" customHeight="1" thickBot="1">
      <c r="A202" s="220" t="s">
        <v>311</v>
      </c>
      <c r="B202" s="560" t="s">
        <v>603</v>
      </c>
      <c r="C202" s="561"/>
      <c r="D202" s="222" t="s">
        <v>312</v>
      </c>
      <c r="E202" s="223"/>
      <c r="F202" s="224"/>
      <c r="G202" s="223"/>
      <c r="H202" s="224">
        <f>H203+H204</f>
        <v>1755.8999999999999</v>
      </c>
      <c r="I202" s="209"/>
      <c r="J202" s="209"/>
      <c r="K202" s="209"/>
    </row>
    <row r="203" spans="1:11" ht="20.25" customHeight="1">
      <c r="A203" s="134" t="s">
        <v>313</v>
      </c>
      <c r="B203" s="117" t="s">
        <v>426</v>
      </c>
      <c r="C203" s="119" t="s">
        <v>255</v>
      </c>
      <c r="D203" s="120" t="s">
        <v>479</v>
      </c>
      <c r="E203" s="121" t="s">
        <v>142</v>
      </c>
      <c r="F203" s="122">
        <v>530</v>
      </c>
      <c r="G203" s="123">
        <v>2.63</v>
      </c>
      <c r="H203" s="124">
        <f t="shared" ref="H203:H204" si="38">F203*G203</f>
        <v>1393.8999999999999</v>
      </c>
      <c r="I203" s="209"/>
      <c r="J203" s="209"/>
      <c r="K203" s="209"/>
    </row>
    <row r="204" spans="1:11" ht="20.25" customHeight="1" thickBot="1">
      <c r="A204" s="134" t="s">
        <v>314</v>
      </c>
      <c r="B204" s="117" t="s">
        <v>426</v>
      </c>
      <c r="C204" s="119" t="s">
        <v>259</v>
      </c>
      <c r="D204" s="120" t="s">
        <v>481</v>
      </c>
      <c r="E204" s="121" t="s">
        <v>142</v>
      </c>
      <c r="F204" s="122">
        <v>50</v>
      </c>
      <c r="G204" s="123">
        <v>7.24</v>
      </c>
      <c r="H204" s="124">
        <f t="shared" si="38"/>
        <v>362</v>
      </c>
      <c r="I204" s="209"/>
      <c r="J204" s="209"/>
      <c r="K204" s="209"/>
    </row>
    <row r="205" spans="1:11" ht="20.25" customHeight="1" thickBot="1">
      <c r="A205" s="220" t="s">
        <v>315</v>
      </c>
      <c r="B205" s="560" t="s">
        <v>603</v>
      </c>
      <c r="C205" s="561"/>
      <c r="D205" s="222" t="s">
        <v>316</v>
      </c>
      <c r="E205" s="220"/>
      <c r="F205" s="224"/>
      <c r="G205" s="220"/>
      <c r="H205" s="224">
        <f>H206+H207+H208</f>
        <v>1802.04</v>
      </c>
      <c r="I205" s="209"/>
      <c r="J205" s="209"/>
      <c r="K205" s="209"/>
    </row>
    <row r="206" spans="1:11" ht="20.25" customHeight="1">
      <c r="A206" s="88" t="s">
        <v>317</v>
      </c>
      <c r="B206" s="117" t="s">
        <v>426</v>
      </c>
      <c r="C206" s="88" t="s">
        <v>318</v>
      </c>
      <c r="D206" s="118" t="s">
        <v>497</v>
      </c>
      <c r="E206" s="24" t="s">
        <v>21</v>
      </c>
      <c r="F206" s="67">
        <v>6</v>
      </c>
      <c r="G206" s="98">
        <v>88.8</v>
      </c>
      <c r="H206" s="75">
        <f t="shared" ref="H206:H208" si="39">F206*G206</f>
        <v>532.79999999999995</v>
      </c>
      <c r="I206" s="209"/>
      <c r="J206" s="209"/>
      <c r="K206" s="209"/>
    </row>
    <row r="207" spans="1:11" ht="20.25" customHeight="1">
      <c r="A207" s="88" t="s">
        <v>319</v>
      </c>
      <c r="B207" s="117" t="s">
        <v>426</v>
      </c>
      <c r="C207" s="88" t="s">
        <v>535</v>
      </c>
      <c r="D207" s="120" t="s">
        <v>536</v>
      </c>
      <c r="E207" s="36" t="s">
        <v>142</v>
      </c>
      <c r="F207" s="67">
        <v>60</v>
      </c>
      <c r="G207" s="98">
        <v>18.64</v>
      </c>
      <c r="H207" s="75">
        <f t="shared" si="39"/>
        <v>1118.4000000000001</v>
      </c>
      <c r="I207" s="209"/>
      <c r="J207" s="209"/>
      <c r="K207" s="209"/>
    </row>
    <row r="208" spans="1:11" ht="20.25" customHeight="1" thickBot="1">
      <c r="A208" s="88" t="s">
        <v>320</v>
      </c>
      <c r="B208" s="117" t="s">
        <v>426</v>
      </c>
      <c r="C208" s="88" t="s">
        <v>538</v>
      </c>
      <c r="D208" s="120" t="s">
        <v>537</v>
      </c>
      <c r="E208" s="24" t="s">
        <v>21</v>
      </c>
      <c r="F208" s="67">
        <v>6</v>
      </c>
      <c r="G208" s="98">
        <v>25.14</v>
      </c>
      <c r="H208" s="75">
        <f t="shared" si="39"/>
        <v>150.84</v>
      </c>
      <c r="I208" s="209"/>
      <c r="J208" s="209"/>
      <c r="K208" s="209"/>
    </row>
    <row r="209" spans="1:11" ht="20.25" customHeight="1" thickBot="1">
      <c r="A209" s="220" t="s">
        <v>321</v>
      </c>
      <c r="B209" s="560" t="s">
        <v>603</v>
      </c>
      <c r="C209" s="561"/>
      <c r="D209" s="222" t="s">
        <v>322</v>
      </c>
      <c r="E209" s="223"/>
      <c r="F209" s="224"/>
      <c r="G209" s="223"/>
      <c r="H209" s="273">
        <f>H210+H211+H212+H213</f>
        <v>89163.905599999998</v>
      </c>
      <c r="I209" s="208">
        <f>H209</f>
        <v>89163.905599999998</v>
      </c>
      <c r="J209" s="208">
        <f>I209*23.11%+I209</f>
        <v>109769.68418416</v>
      </c>
      <c r="K209" s="209"/>
    </row>
    <row r="210" spans="1:11" ht="20.25" customHeight="1">
      <c r="A210" s="88" t="s">
        <v>323</v>
      </c>
      <c r="B210" s="117" t="s">
        <v>426</v>
      </c>
      <c r="C210" s="88" t="s">
        <v>324</v>
      </c>
      <c r="D210" s="120" t="s">
        <v>498</v>
      </c>
      <c r="E210" s="39" t="s">
        <v>29</v>
      </c>
      <c r="F210" s="67">
        <v>1140.8599999999999</v>
      </c>
      <c r="G210" s="98">
        <v>22.24</v>
      </c>
      <c r="H210" s="26">
        <f t="shared" ref="H210:H213" si="40">F210*G210</f>
        <v>25372.726399999996</v>
      </c>
      <c r="I210" s="209"/>
      <c r="J210" s="209"/>
      <c r="K210" s="209"/>
    </row>
    <row r="211" spans="1:11" ht="20.25" customHeight="1">
      <c r="A211" s="88" t="s">
        <v>325</v>
      </c>
      <c r="B211" s="117" t="s">
        <v>426</v>
      </c>
      <c r="C211" s="88" t="s">
        <v>324</v>
      </c>
      <c r="D211" s="120" t="s">
        <v>499</v>
      </c>
      <c r="E211" s="39" t="s">
        <v>29</v>
      </c>
      <c r="F211" s="67">
        <v>1315.65</v>
      </c>
      <c r="G211" s="98">
        <v>22.24</v>
      </c>
      <c r="H211" s="26">
        <f t="shared" si="40"/>
        <v>29260.056</v>
      </c>
      <c r="I211" s="209"/>
      <c r="J211" s="209"/>
      <c r="K211" s="209"/>
    </row>
    <row r="212" spans="1:11" ht="20.25" customHeight="1">
      <c r="A212" s="88" t="s">
        <v>326</v>
      </c>
      <c r="B212" s="117" t="s">
        <v>426</v>
      </c>
      <c r="C212" s="88" t="s">
        <v>327</v>
      </c>
      <c r="D212" s="120" t="s">
        <v>501</v>
      </c>
      <c r="E212" s="39" t="s">
        <v>29</v>
      </c>
      <c r="F212" s="67">
        <v>1176.96</v>
      </c>
      <c r="G212" s="98">
        <v>17.920000000000002</v>
      </c>
      <c r="H212" s="26">
        <f t="shared" si="40"/>
        <v>21091.123200000002</v>
      </c>
      <c r="I212" s="209"/>
      <c r="J212" s="209"/>
      <c r="K212" s="209"/>
    </row>
    <row r="213" spans="1:11" ht="20.25" customHeight="1" thickBot="1">
      <c r="A213" s="88" t="s">
        <v>328</v>
      </c>
      <c r="B213" s="117" t="s">
        <v>426</v>
      </c>
      <c r="C213" s="88" t="s">
        <v>327</v>
      </c>
      <c r="D213" s="118" t="s">
        <v>500</v>
      </c>
      <c r="E213" s="39" t="s">
        <v>29</v>
      </c>
      <c r="F213" s="67">
        <v>750</v>
      </c>
      <c r="G213" s="98">
        <v>17.920000000000002</v>
      </c>
      <c r="H213" s="26">
        <f t="shared" si="40"/>
        <v>13440.000000000002</v>
      </c>
      <c r="I213" s="209"/>
      <c r="J213" s="209"/>
      <c r="K213" s="209"/>
    </row>
    <row r="214" spans="1:11" ht="20.25" customHeight="1" thickBot="1">
      <c r="A214" s="8" t="s">
        <v>330</v>
      </c>
      <c r="B214" s="479" t="s">
        <v>571</v>
      </c>
      <c r="C214" s="480"/>
      <c r="D214" s="10" t="s">
        <v>331</v>
      </c>
      <c r="E214" s="53"/>
      <c r="F214" s="12"/>
      <c r="G214" s="53"/>
      <c r="H214" s="273">
        <f>H215+H216</f>
        <v>8457.01</v>
      </c>
      <c r="I214" s="208">
        <f>H214</f>
        <v>8457.01</v>
      </c>
      <c r="J214" s="208">
        <f>I214*23.11%+I214</f>
        <v>10411.425010999999</v>
      </c>
      <c r="K214" s="209"/>
    </row>
    <row r="215" spans="1:11" ht="20.25" customHeight="1">
      <c r="A215" s="119" t="s">
        <v>332</v>
      </c>
      <c r="B215" s="117" t="s">
        <v>426</v>
      </c>
      <c r="C215" s="119" t="s">
        <v>542</v>
      </c>
      <c r="D215" s="120" t="s">
        <v>541</v>
      </c>
      <c r="E215" s="121" t="s">
        <v>29</v>
      </c>
      <c r="F215" s="122">
        <v>22</v>
      </c>
      <c r="G215" s="123">
        <v>314.02</v>
      </c>
      <c r="H215" s="124">
        <f t="shared" ref="H215:H216" si="41">F215*G215</f>
        <v>6908.44</v>
      </c>
      <c r="I215" s="209"/>
      <c r="J215" s="209"/>
      <c r="K215" s="209"/>
    </row>
    <row r="216" spans="1:11" ht="20.25" customHeight="1" thickBot="1">
      <c r="A216" s="135" t="s">
        <v>333</v>
      </c>
      <c r="B216" s="117" t="s">
        <v>426</v>
      </c>
      <c r="C216" s="135" t="s">
        <v>334</v>
      </c>
      <c r="D216" s="133" t="s">
        <v>502</v>
      </c>
      <c r="E216" s="39" t="s">
        <v>29</v>
      </c>
      <c r="F216" s="67">
        <v>3</v>
      </c>
      <c r="G216" s="98">
        <v>516.19000000000005</v>
      </c>
      <c r="H216" s="26">
        <f t="shared" si="41"/>
        <v>1548.5700000000002</v>
      </c>
      <c r="I216" s="209"/>
      <c r="J216" s="209"/>
      <c r="K216" s="209"/>
    </row>
    <row r="217" spans="1:11" ht="20.25" customHeight="1" thickBot="1">
      <c r="A217" s="220" t="s">
        <v>335</v>
      </c>
      <c r="B217" s="560" t="s">
        <v>603</v>
      </c>
      <c r="C217" s="561"/>
      <c r="D217" s="222" t="s">
        <v>336</v>
      </c>
      <c r="E217" s="223"/>
      <c r="F217" s="224"/>
      <c r="G217" s="223"/>
      <c r="H217" s="273">
        <f>H218</f>
        <v>40361.43</v>
      </c>
      <c r="I217" s="208">
        <f>H217</f>
        <v>40361.43</v>
      </c>
      <c r="J217" s="208">
        <f>I217*23.11%+I217</f>
        <v>49688.956472999998</v>
      </c>
      <c r="K217" s="209"/>
    </row>
    <row r="218" spans="1:11" ht="20.25" customHeight="1" thickBot="1">
      <c r="A218" s="119" t="s">
        <v>337</v>
      </c>
      <c r="B218" s="117" t="s">
        <v>426</v>
      </c>
      <c r="C218" s="119" t="s">
        <v>338</v>
      </c>
      <c r="D218" s="120" t="s">
        <v>503</v>
      </c>
      <c r="E218" s="24" t="s">
        <v>21</v>
      </c>
      <c r="F218" s="122">
        <v>1</v>
      </c>
      <c r="G218" s="123">
        <v>40361.43</v>
      </c>
      <c r="H218" s="124">
        <f t="shared" ref="H218" si="42">F218*G218</f>
        <v>40361.43</v>
      </c>
      <c r="I218" s="209"/>
      <c r="J218" s="209"/>
      <c r="K218" s="209"/>
    </row>
    <row r="219" spans="1:11" ht="20.25" customHeight="1" thickBot="1">
      <c r="A219" s="239" t="s">
        <v>339</v>
      </c>
      <c r="B219" s="479" t="s">
        <v>571</v>
      </c>
      <c r="C219" s="480"/>
      <c r="D219" s="240" t="s">
        <v>329</v>
      </c>
      <c r="E219" s="242"/>
      <c r="F219" s="241"/>
      <c r="G219" s="242"/>
      <c r="H219" s="273">
        <f>H220+H221+H222</f>
        <v>3935.3999999999996</v>
      </c>
      <c r="I219" s="208">
        <f>H219</f>
        <v>3935.3999999999996</v>
      </c>
      <c r="J219" s="208">
        <f>I219*23.11%+I219</f>
        <v>4844.8709399999998</v>
      </c>
      <c r="K219" s="209"/>
    </row>
    <row r="220" spans="1:11" ht="20.25" customHeight="1">
      <c r="A220" s="119" t="s">
        <v>340</v>
      </c>
      <c r="B220" s="119" t="s">
        <v>425</v>
      </c>
      <c r="C220" s="119" t="s">
        <v>341</v>
      </c>
      <c r="D220" s="120" t="s">
        <v>512</v>
      </c>
      <c r="E220" s="121" t="s">
        <v>21</v>
      </c>
      <c r="F220" s="122">
        <v>1</v>
      </c>
      <c r="G220" s="123">
        <v>1311.8</v>
      </c>
      <c r="H220" s="124">
        <f t="shared" ref="H220:H222" si="43">F220*G220</f>
        <v>1311.8</v>
      </c>
      <c r="I220" s="209"/>
      <c r="J220" s="209"/>
      <c r="K220" s="209"/>
    </row>
    <row r="221" spans="1:11" ht="20.25" customHeight="1">
      <c r="A221" s="119" t="s">
        <v>342</v>
      </c>
      <c r="B221" s="119" t="s">
        <v>425</v>
      </c>
      <c r="C221" s="119" t="str">
        <f>C220</f>
        <v>15.04.080</v>
      </c>
      <c r="D221" s="120" t="s">
        <v>513</v>
      </c>
      <c r="E221" s="121" t="s">
        <v>21</v>
      </c>
      <c r="F221" s="122">
        <v>1</v>
      </c>
      <c r="G221" s="123">
        <v>1311.8</v>
      </c>
      <c r="H221" s="124">
        <f t="shared" si="43"/>
        <v>1311.8</v>
      </c>
      <c r="I221" s="209"/>
      <c r="J221" s="209"/>
      <c r="K221" s="209"/>
    </row>
    <row r="222" spans="1:11" ht="20.25" customHeight="1" thickBot="1">
      <c r="A222" s="119" t="s">
        <v>343</v>
      </c>
      <c r="B222" s="119" t="s">
        <v>425</v>
      </c>
      <c r="C222" s="119" t="str">
        <f>C221</f>
        <v>15.04.080</v>
      </c>
      <c r="D222" s="120" t="s">
        <v>514</v>
      </c>
      <c r="E222" s="121" t="s">
        <v>21</v>
      </c>
      <c r="F222" s="122">
        <v>1</v>
      </c>
      <c r="G222" s="123">
        <v>1311.8</v>
      </c>
      <c r="H222" s="124">
        <f t="shared" si="43"/>
        <v>1311.8</v>
      </c>
      <c r="I222" s="209"/>
      <c r="J222" s="209"/>
      <c r="K222" s="209"/>
    </row>
    <row r="223" spans="1:11" ht="20.25" customHeight="1" thickBot="1">
      <c r="A223" s="8" t="s">
        <v>344</v>
      </c>
      <c r="B223" s="479" t="s">
        <v>571</v>
      </c>
      <c r="C223" s="480"/>
      <c r="D223" s="10" t="s">
        <v>397</v>
      </c>
      <c r="E223" s="53"/>
      <c r="F223" s="12"/>
      <c r="G223" s="53"/>
      <c r="H223" s="273">
        <f>H224+H225+H226+H227+H228</f>
        <v>3211.08</v>
      </c>
      <c r="I223" s="208">
        <f>H223</f>
        <v>3211.08</v>
      </c>
      <c r="J223" s="208">
        <f>I223*23.11%+I223</f>
        <v>3953.1605879999997</v>
      </c>
      <c r="K223" s="209"/>
    </row>
    <row r="224" spans="1:11" ht="20.25" customHeight="1">
      <c r="A224" s="119" t="s">
        <v>345</v>
      </c>
      <c r="B224" s="117" t="s">
        <v>426</v>
      </c>
      <c r="C224" s="119" t="s">
        <v>346</v>
      </c>
      <c r="D224" s="120" t="s">
        <v>504</v>
      </c>
      <c r="E224" s="121" t="s">
        <v>142</v>
      </c>
      <c r="F224" s="122">
        <v>60</v>
      </c>
      <c r="G224" s="123">
        <v>18.59</v>
      </c>
      <c r="H224" s="124">
        <f t="shared" ref="H224:H228" si="44">F224*G224</f>
        <v>1115.4000000000001</v>
      </c>
      <c r="I224" s="209"/>
      <c r="J224" s="209"/>
      <c r="K224" s="209"/>
    </row>
    <row r="225" spans="1:11" ht="20.25" customHeight="1">
      <c r="A225" s="119" t="s">
        <v>347</v>
      </c>
      <c r="B225" s="117" t="s">
        <v>426</v>
      </c>
      <c r="C225" s="119" t="s">
        <v>348</v>
      </c>
      <c r="D225" s="120" t="s">
        <v>505</v>
      </c>
      <c r="E225" s="121" t="s">
        <v>21</v>
      </c>
      <c r="F225" s="122">
        <v>2</v>
      </c>
      <c r="G225" s="123">
        <v>162.34</v>
      </c>
      <c r="H225" s="124">
        <f t="shared" si="44"/>
        <v>324.68</v>
      </c>
      <c r="I225" s="209"/>
      <c r="J225" s="209"/>
      <c r="K225" s="209"/>
    </row>
    <row r="226" spans="1:11" ht="20.25" customHeight="1">
      <c r="A226" s="119" t="s">
        <v>349</v>
      </c>
      <c r="B226" s="117" t="s">
        <v>426</v>
      </c>
      <c r="C226" s="119" t="s">
        <v>350</v>
      </c>
      <c r="D226" s="120" t="s">
        <v>506</v>
      </c>
      <c r="E226" s="121" t="s">
        <v>21</v>
      </c>
      <c r="F226" s="122">
        <v>1</v>
      </c>
      <c r="G226" s="123">
        <v>367.05</v>
      </c>
      <c r="H226" s="124">
        <f t="shared" si="44"/>
        <v>367.05</v>
      </c>
      <c r="I226" s="209"/>
      <c r="J226" s="209"/>
      <c r="K226" s="209"/>
    </row>
    <row r="227" spans="1:11" ht="20.25" customHeight="1">
      <c r="A227" s="119" t="s">
        <v>351</v>
      </c>
      <c r="B227" s="117" t="s">
        <v>426</v>
      </c>
      <c r="C227" s="119" t="s">
        <v>352</v>
      </c>
      <c r="D227" s="120" t="s">
        <v>507</v>
      </c>
      <c r="E227" s="121" t="s">
        <v>21</v>
      </c>
      <c r="F227" s="122">
        <v>5</v>
      </c>
      <c r="G227" s="123">
        <v>117.37</v>
      </c>
      <c r="H227" s="124">
        <f t="shared" si="44"/>
        <v>586.85</v>
      </c>
      <c r="I227" s="209"/>
      <c r="J227" s="209"/>
      <c r="K227" s="209"/>
    </row>
    <row r="228" spans="1:11" ht="20.25" customHeight="1" thickBot="1">
      <c r="A228" s="119" t="s">
        <v>353</v>
      </c>
      <c r="B228" s="117" t="s">
        <v>426</v>
      </c>
      <c r="C228" s="119" t="s">
        <v>354</v>
      </c>
      <c r="D228" s="120" t="s">
        <v>508</v>
      </c>
      <c r="E228" s="121" t="s">
        <v>21</v>
      </c>
      <c r="F228" s="122">
        <v>5</v>
      </c>
      <c r="G228" s="123">
        <v>163.41999999999999</v>
      </c>
      <c r="H228" s="124">
        <f t="shared" si="44"/>
        <v>817.09999999999991</v>
      </c>
      <c r="I228" s="209"/>
      <c r="J228" s="209"/>
      <c r="K228" s="209"/>
    </row>
    <row r="229" spans="1:11" ht="20.25" customHeight="1" thickBot="1">
      <c r="A229" s="220" t="s">
        <v>355</v>
      </c>
      <c r="B229" s="560" t="s">
        <v>603</v>
      </c>
      <c r="C229" s="561"/>
      <c r="D229" s="222" t="s">
        <v>398</v>
      </c>
      <c r="E229" s="223"/>
      <c r="F229" s="224"/>
      <c r="G229" s="223"/>
      <c r="H229" s="273">
        <f>H230+H231+H232</f>
        <v>5500.688799999999</v>
      </c>
      <c r="I229" s="208">
        <f>H229</f>
        <v>5500.688799999999</v>
      </c>
      <c r="J229" s="208">
        <f>I229*23.11%+I229</f>
        <v>6771.8979816799983</v>
      </c>
      <c r="K229" s="208">
        <f>H223+H219+H214+H135+H118+H107+H99+H86+H78+H62+H58+H26+H17+H9</f>
        <v>385782.60175000003</v>
      </c>
    </row>
    <row r="230" spans="1:11" ht="20.25" customHeight="1">
      <c r="A230" s="159" t="s">
        <v>356</v>
      </c>
      <c r="B230" s="117" t="s">
        <v>426</v>
      </c>
      <c r="C230" s="159" t="s">
        <v>357</v>
      </c>
      <c r="D230" s="93" t="s">
        <v>509</v>
      </c>
      <c r="E230" s="161" t="s">
        <v>29</v>
      </c>
      <c r="F230" s="162">
        <v>3.36</v>
      </c>
      <c r="G230" s="163">
        <v>669.62</v>
      </c>
      <c r="H230" s="136">
        <f t="shared" ref="H230" si="45">F230*G230</f>
        <v>2249.9231999999997</v>
      </c>
      <c r="I230" s="209"/>
      <c r="J230" s="209"/>
      <c r="K230" s="209"/>
    </row>
    <row r="231" spans="1:11" ht="20.25" customHeight="1">
      <c r="A231" s="81" t="s">
        <v>399</v>
      </c>
      <c r="B231" s="117" t="s">
        <v>426</v>
      </c>
      <c r="C231" s="158" t="s">
        <v>360</v>
      </c>
      <c r="D231" s="167" t="s">
        <v>510</v>
      </c>
      <c r="E231" s="168" t="s">
        <v>29</v>
      </c>
      <c r="F231" s="169">
        <v>72.16</v>
      </c>
      <c r="G231" s="170">
        <v>35.659999999999997</v>
      </c>
      <c r="H231" s="124">
        <f t="shared" ref="H231:H232" si="46">F231*G231</f>
        <v>2573.2255999999998</v>
      </c>
      <c r="I231" s="209"/>
      <c r="J231" s="209"/>
      <c r="K231" s="209"/>
    </row>
    <row r="232" spans="1:11" ht="20.25" customHeight="1" thickBot="1">
      <c r="A232" s="81" t="s">
        <v>400</v>
      </c>
      <c r="B232" s="117" t="s">
        <v>426</v>
      </c>
      <c r="C232" s="137" t="s">
        <v>360</v>
      </c>
      <c r="D232" s="138" t="s">
        <v>511</v>
      </c>
      <c r="E232" s="139" t="s">
        <v>29</v>
      </c>
      <c r="F232" s="140">
        <v>19</v>
      </c>
      <c r="G232" s="140">
        <v>35.659999999999997</v>
      </c>
      <c r="H232" s="141">
        <f t="shared" si="46"/>
        <v>677.54</v>
      </c>
      <c r="I232" s="209"/>
      <c r="J232" s="209"/>
      <c r="K232" s="209"/>
    </row>
    <row r="233" spans="1:11" ht="20.25" customHeight="1" thickBot="1">
      <c r="A233" s="220" t="s">
        <v>358</v>
      </c>
      <c r="B233" s="560" t="s">
        <v>603</v>
      </c>
      <c r="C233" s="561"/>
      <c r="D233" s="222" t="s">
        <v>363</v>
      </c>
      <c r="E233" s="223"/>
      <c r="F233" s="224"/>
      <c r="G233" s="223"/>
      <c r="H233" s="273">
        <f>H234</f>
        <v>1830.1830000000002</v>
      </c>
      <c r="I233" s="208">
        <f>H233</f>
        <v>1830.1830000000002</v>
      </c>
      <c r="J233" s="208">
        <f>I233*23.11%+I233</f>
        <v>2253.1382913000002</v>
      </c>
      <c r="K233" s="209"/>
    </row>
    <row r="234" spans="1:11" ht="20.25" customHeight="1" thickBot="1">
      <c r="A234" s="159" t="s">
        <v>359</v>
      </c>
      <c r="B234" s="117" t="s">
        <v>426</v>
      </c>
      <c r="C234" s="142" t="s">
        <v>540</v>
      </c>
      <c r="D234" s="207" t="s">
        <v>539</v>
      </c>
      <c r="E234" s="143" t="s">
        <v>29</v>
      </c>
      <c r="F234" s="144">
        <v>18.3</v>
      </c>
      <c r="G234" s="145">
        <v>100.01</v>
      </c>
      <c r="H234" s="146">
        <f t="shared" ref="H234" si="47">F234*G234</f>
        <v>1830.1830000000002</v>
      </c>
      <c r="I234" s="209"/>
      <c r="J234" s="209"/>
      <c r="K234" s="209"/>
    </row>
    <row r="235" spans="1:11" ht="20.25" customHeight="1" thickBot="1">
      <c r="A235" s="220" t="s">
        <v>362</v>
      </c>
      <c r="B235" s="560" t="s">
        <v>603</v>
      </c>
      <c r="C235" s="561"/>
      <c r="D235" s="222" t="s">
        <v>361</v>
      </c>
      <c r="E235" s="223"/>
      <c r="F235" s="224"/>
      <c r="G235" s="221"/>
      <c r="H235" s="273">
        <f>SUM(H236:H238)</f>
        <v>2544.46</v>
      </c>
      <c r="I235" s="210">
        <f>H235</f>
        <v>2544.46</v>
      </c>
      <c r="J235" s="208">
        <f>I235*23.11%+I235</f>
        <v>3132.4847060000002</v>
      </c>
      <c r="K235" s="209"/>
    </row>
    <row r="236" spans="1:11" ht="20.25" customHeight="1">
      <c r="A236" s="159" t="s">
        <v>401</v>
      </c>
      <c r="B236" s="173" t="s">
        <v>426</v>
      </c>
      <c r="C236" s="159" t="s">
        <v>279</v>
      </c>
      <c r="D236" s="160" t="s">
        <v>488</v>
      </c>
      <c r="E236" s="161" t="s">
        <v>21</v>
      </c>
      <c r="F236" s="162">
        <v>1</v>
      </c>
      <c r="G236" s="176">
        <v>92.05</v>
      </c>
      <c r="H236" s="136">
        <f t="shared" ref="H236:H237" si="48">F236*G236</f>
        <v>92.05</v>
      </c>
      <c r="I236" s="209"/>
      <c r="J236" s="209"/>
      <c r="K236" s="209"/>
    </row>
    <row r="237" spans="1:11" ht="20.25" customHeight="1">
      <c r="A237" s="164" t="s">
        <v>364</v>
      </c>
      <c r="B237" s="117" t="s">
        <v>426</v>
      </c>
      <c r="C237" s="164" t="s">
        <v>255</v>
      </c>
      <c r="D237" s="83" t="s">
        <v>479</v>
      </c>
      <c r="E237" s="165" t="s">
        <v>142</v>
      </c>
      <c r="F237" s="85">
        <v>540</v>
      </c>
      <c r="G237" s="177">
        <v>2.63</v>
      </c>
      <c r="H237" s="166">
        <f t="shared" si="48"/>
        <v>1420.2</v>
      </c>
      <c r="I237" s="209"/>
      <c r="J237" s="209"/>
      <c r="K237" s="209"/>
    </row>
    <row r="238" spans="1:11" ht="20.25" customHeight="1" thickBot="1">
      <c r="A238" s="164" t="s">
        <v>402</v>
      </c>
      <c r="B238" s="135" t="s">
        <v>426</v>
      </c>
      <c r="C238" s="137" t="s">
        <v>308</v>
      </c>
      <c r="D238" s="232" t="s">
        <v>495</v>
      </c>
      <c r="E238" s="233" t="s">
        <v>21</v>
      </c>
      <c r="F238" s="140">
        <v>9</v>
      </c>
      <c r="G238" s="234">
        <v>114.69</v>
      </c>
      <c r="H238" s="235">
        <f t="shared" ref="H238" si="49">F238*G238</f>
        <v>1032.21</v>
      </c>
      <c r="I238" s="299" t="s">
        <v>614</v>
      </c>
      <c r="J238" s="300">
        <f>H223+H219+H214+H135+H118+H107+H99+H86+H78+H62+H58+H26+H17+H9</f>
        <v>385782.60175000003</v>
      </c>
      <c r="K238" s="209"/>
    </row>
    <row r="239" spans="1:11" ht="20.100000000000001" customHeight="1">
      <c r="A239" s="171"/>
      <c r="E239" s="554" t="s">
        <v>406</v>
      </c>
      <c r="F239" s="555"/>
      <c r="G239" s="556"/>
      <c r="H239" s="147">
        <f>H9+H18+H22+H28+H32+H36+H40+H44+H48+H52+H56+H58+H63+H67+H71+H75+H79+H82+H87+H94+H100+H108+H112+H116+H119+H122+H129+H131+H136+H144+H151+H157+H160+H165+H170+H173+H175+H181+H185+H189+H193+H199+H202+H205+H209+H214+H217+H219+H223+H229+H235+H103+H233</f>
        <v>559530.99415000004</v>
      </c>
      <c r="I239" s="299" t="s">
        <v>613</v>
      </c>
      <c r="J239" s="300">
        <f>H164+H209+H217+H229+H233+H235</f>
        <v>173748.39239999998</v>
      </c>
      <c r="K239" s="300"/>
    </row>
    <row r="240" spans="1:11" ht="20.100000000000001" customHeight="1">
      <c r="E240" s="484" t="s">
        <v>365</v>
      </c>
      <c r="F240" s="485"/>
      <c r="G240" s="486"/>
      <c r="H240" s="148">
        <f>H239*20.11%</f>
        <v>112521.68292356501</v>
      </c>
      <c r="I240" s="209"/>
      <c r="J240" s="209"/>
      <c r="K240" s="209"/>
    </row>
    <row r="241" spans="1:11" ht="20.100000000000001" customHeight="1">
      <c r="D241" s="149"/>
      <c r="E241" s="484" t="s">
        <v>366</v>
      </c>
      <c r="F241" s="485"/>
      <c r="G241" s="486"/>
      <c r="H241" s="148">
        <f>H239*3%</f>
        <v>16785.929824499999</v>
      </c>
      <c r="I241" s="209"/>
      <c r="J241" s="209"/>
      <c r="K241" s="209"/>
    </row>
    <row r="242" spans="1:11" ht="20.100000000000001" customHeight="1">
      <c r="D242" s="219"/>
      <c r="E242" s="484" t="s">
        <v>543</v>
      </c>
      <c r="F242" s="485"/>
      <c r="G242" s="486"/>
      <c r="H242" s="148">
        <f>'ORÇ. FUMEFI'!H180</f>
        <v>6365.4129288750009</v>
      </c>
      <c r="I242" s="209"/>
      <c r="J242" s="299"/>
      <c r="K242" s="300"/>
    </row>
    <row r="243" spans="1:11" ht="20.100000000000001" customHeight="1">
      <c r="E243" s="331" t="s">
        <v>367</v>
      </c>
      <c r="F243" s="332"/>
      <c r="G243" s="333"/>
      <c r="H243" s="307">
        <f>H239+H240+H241+H242</f>
        <v>695204.01982694003</v>
      </c>
      <c r="I243" s="209"/>
      <c r="J243" s="300">
        <f>'ORÇ. FUMEFI'!H181+'ORÇ. RECURSO PRÓPRIO'!H74</f>
        <v>695204.01982694003</v>
      </c>
      <c r="K243" s="299"/>
    </row>
    <row r="244" spans="1:11" ht="20.100000000000001" customHeight="1">
      <c r="E244" s="331" t="s">
        <v>403</v>
      </c>
      <c r="F244" s="332"/>
      <c r="G244" s="333"/>
      <c r="H244" s="313">
        <v>455872.74</v>
      </c>
      <c r="I244" s="209"/>
      <c r="J244" s="209"/>
      <c r="K244" s="209"/>
    </row>
    <row r="245" spans="1:11" ht="20.100000000000001" customHeight="1">
      <c r="E245" s="562" t="s">
        <v>604</v>
      </c>
      <c r="F245" s="487"/>
      <c r="G245" s="563"/>
      <c r="H245" s="313">
        <f>'ORÇ. FUMEFI'!H183</f>
        <v>25429.633943300054</v>
      </c>
      <c r="I245" s="209"/>
      <c r="J245" s="209"/>
      <c r="K245" s="209"/>
    </row>
    <row r="246" spans="1:11" ht="22.5" customHeight="1" thickBot="1">
      <c r="A246" s="157"/>
      <c r="E246" s="557" t="s">
        <v>579</v>
      </c>
      <c r="F246" s="558"/>
      <c r="G246" s="559"/>
      <c r="H246" s="315">
        <f>H243-H244-H245</f>
        <v>213901.64588363998</v>
      </c>
      <c r="I246" s="300"/>
      <c r="J246" s="306"/>
      <c r="K246" s="209"/>
    </row>
    <row r="247" spans="1:11">
      <c r="A247" s="488" t="s">
        <v>368</v>
      </c>
      <c r="B247" s="489"/>
      <c r="C247" s="489"/>
      <c r="D247" s="489"/>
      <c r="E247" s="489"/>
      <c r="F247" s="489"/>
      <c r="G247" s="489"/>
      <c r="H247" s="491"/>
      <c r="I247" s="208">
        <f>I235+I233+I229+I223+I219+I217+I214+I209+I164+I135+I118+I107+I99+I86+I78+I62+I58+I26+I17+I9</f>
        <v>562352.16644264001</v>
      </c>
      <c r="J247" s="209"/>
      <c r="K247" s="209"/>
    </row>
    <row r="248" spans="1:11" ht="15.75" thickBot="1">
      <c r="A248" s="492"/>
      <c r="B248" s="493"/>
      <c r="C248" s="493"/>
      <c r="D248" s="493"/>
      <c r="E248" s="493"/>
      <c r="F248" s="493"/>
      <c r="G248" s="493"/>
      <c r="H248" s="494"/>
      <c r="I248" s="209"/>
      <c r="J248" s="209"/>
      <c r="K248" s="209"/>
    </row>
    <row r="249" spans="1:11" ht="15.75" thickBot="1">
      <c r="A249" s="349" t="s">
        <v>369</v>
      </c>
      <c r="B249" s="350"/>
      <c r="C249" s="351"/>
      <c r="D249" s="150" t="s">
        <v>370</v>
      </c>
      <c r="E249" s="349" t="s">
        <v>371</v>
      </c>
      <c r="F249" s="350"/>
      <c r="G249" s="350"/>
      <c r="H249" s="351"/>
      <c r="I249" s="209"/>
      <c r="J249" s="209"/>
      <c r="K249" s="209"/>
    </row>
    <row r="250" spans="1:11" ht="15.75" customHeight="1" thickBot="1">
      <c r="A250" s="352">
        <v>1</v>
      </c>
      <c r="B250" s="353"/>
      <c r="C250" s="354"/>
      <c r="D250" s="151" t="s">
        <v>372</v>
      </c>
      <c r="E250" s="355">
        <f t="shared" ref="E250" si="50">SUM(E251:G255)</f>
        <v>5.3600000000000009E-2</v>
      </c>
      <c r="F250" s="356"/>
      <c r="G250" s="356"/>
      <c r="H250" s="357"/>
      <c r="I250" s="209"/>
      <c r="J250" s="209"/>
      <c r="K250" s="209"/>
    </row>
    <row r="251" spans="1:11" ht="15.75" thickBot="1">
      <c r="A251" s="358" t="s">
        <v>373</v>
      </c>
      <c r="B251" s="359"/>
      <c r="C251" s="360"/>
      <c r="D251" s="152" t="s">
        <v>374</v>
      </c>
      <c r="E251" s="361">
        <v>0.03</v>
      </c>
      <c r="F251" s="362"/>
      <c r="G251" s="362"/>
      <c r="H251" s="363"/>
      <c r="I251" s="209"/>
      <c r="J251" s="209"/>
      <c r="K251" s="209"/>
    </row>
    <row r="252" spans="1:11" ht="15.75" thickBot="1">
      <c r="A252" s="358" t="s">
        <v>375</v>
      </c>
      <c r="B252" s="359"/>
      <c r="C252" s="360"/>
      <c r="D252" s="152" t="s">
        <v>376</v>
      </c>
      <c r="E252" s="361">
        <v>4.0000000000000001E-3</v>
      </c>
      <c r="F252" s="362"/>
      <c r="G252" s="362"/>
      <c r="H252" s="363"/>
      <c r="I252" s="209"/>
      <c r="J252" s="209"/>
      <c r="K252" s="209"/>
    </row>
    <row r="253" spans="1:11" ht="15.75" thickBot="1">
      <c r="A253" s="358" t="s">
        <v>377</v>
      </c>
      <c r="B253" s="359"/>
      <c r="C253" s="360"/>
      <c r="D253" s="152" t="s">
        <v>378</v>
      </c>
      <c r="E253" s="361">
        <v>4.0000000000000001E-3</v>
      </c>
      <c r="F253" s="362"/>
      <c r="G253" s="362"/>
      <c r="H253" s="363"/>
    </row>
    <row r="254" spans="1:11" ht="15.75" thickBot="1">
      <c r="A254" s="358" t="s">
        <v>379</v>
      </c>
      <c r="B254" s="359"/>
      <c r="C254" s="360"/>
      <c r="D254" s="152" t="s">
        <v>380</v>
      </c>
      <c r="E254" s="361">
        <v>9.7000000000000003E-3</v>
      </c>
      <c r="F254" s="362"/>
      <c r="G254" s="362"/>
      <c r="H254" s="363"/>
    </row>
    <row r="255" spans="1:11" ht="15.75" thickBot="1">
      <c r="A255" s="358" t="s">
        <v>381</v>
      </c>
      <c r="B255" s="359"/>
      <c r="C255" s="360"/>
      <c r="D255" s="152" t="s">
        <v>382</v>
      </c>
      <c r="E255" s="361">
        <v>5.8999999999999999E-3</v>
      </c>
      <c r="F255" s="362"/>
      <c r="G255" s="362"/>
      <c r="H255" s="363"/>
    </row>
    <row r="256" spans="1:11" ht="15.75" thickBot="1">
      <c r="A256" s="352">
        <v>2</v>
      </c>
      <c r="B256" s="353"/>
      <c r="C256" s="354"/>
      <c r="D256" s="151" t="s">
        <v>383</v>
      </c>
      <c r="E256" s="355">
        <f t="shared" ref="E256" si="51">SUM(E257:F260)</f>
        <v>6.8500000000000005E-2</v>
      </c>
      <c r="F256" s="356"/>
      <c r="G256" s="356"/>
      <c r="H256" s="357"/>
    </row>
    <row r="257" spans="1:8" ht="15.75" thickBot="1">
      <c r="A257" s="358" t="s">
        <v>384</v>
      </c>
      <c r="B257" s="359"/>
      <c r="C257" s="360"/>
      <c r="D257" s="152" t="s">
        <v>385</v>
      </c>
      <c r="E257" s="361">
        <v>0.02</v>
      </c>
      <c r="F257" s="362"/>
      <c r="G257" s="362"/>
      <c r="H257" s="363"/>
    </row>
    <row r="258" spans="1:8" ht="15.75" thickBot="1">
      <c r="A258" s="358" t="s">
        <v>386</v>
      </c>
      <c r="B258" s="359"/>
      <c r="C258" s="360"/>
      <c r="D258" s="152" t="s">
        <v>387</v>
      </c>
      <c r="E258" s="361">
        <v>0.03</v>
      </c>
      <c r="F258" s="362"/>
      <c r="G258" s="362"/>
      <c r="H258" s="363"/>
    </row>
    <row r="259" spans="1:8" ht="15.75" thickBot="1">
      <c r="A259" s="358" t="s">
        <v>388</v>
      </c>
      <c r="B259" s="359"/>
      <c r="C259" s="360"/>
      <c r="D259" s="152" t="s">
        <v>389</v>
      </c>
      <c r="E259" s="361">
        <v>6.4999999999999997E-3</v>
      </c>
      <c r="F259" s="362"/>
      <c r="G259" s="362"/>
      <c r="H259" s="363"/>
    </row>
    <row r="260" spans="1:8" ht="15.75" thickBot="1">
      <c r="A260" s="358" t="s">
        <v>390</v>
      </c>
      <c r="B260" s="359"/>
      <c r="C260" s="360"/>
      <c r="D260" s="152" t="s">
        <v>391</v>
      </c>
      <c r="E260" s="361">
        <v>1.2E-2</v>
      </c>
      <c r="F260" s="362"/>
      <c r="G260" s="362"/>
      <c r="H260" s="363"/>
    </row>
    <row r="261" spans="1:8" ht="15.75" thickBot="1">
      <c r="A261" s="352">
        <v>3</v>
      </c>
      <c r="B261" s="353"/>
      <c r="C261" s="354"/>
      <c r="D261" s="151" t="s">
        <v>392</v>
      </c>
      <c r="E261" s="355">
        <f t="shared" ref="E261" si="52">E262</f>
        <v>6.1600000000000002E-2</v>
      </c>
      <c r="F261" s="356"/>
      <c r="G261" s="356"/>
      <c r="H261" s="357"/>
    </row>
    <row r="262" spans="1:8" ht="15.75" thickBot="1">
      <c r="A262" s="358" t="s">
        <v>393</v>
      </c>
      <c r="B262" s="359"/>
      <c r="C262" s="360"/>
      <c r="D262" s="152" t="s">
        <v>394</v>
      </c>
      <c r="E262" s="361">
        <v>6.1600000000000002E-2</v>
      </c>
      <c r="F262" s="362"/>
      <c r="G262" s="362"/>
      <c r="H262" s="363"/>
    </row>
    <row r="263" spans="1:8" ht="15.75" thickBot="1">
      <c r="A263" s="365"/>
      <c r="B263" s="366"/>
      <c r="C263" s="367"/>
      <c r="D263" s="153" t="s">
        <v>395</v>
      </c>
      <c r="E263" s="355">
        <f t="shared" ref="E263" si="53">((1+E251+E253+E254+E252)*(1+E255)*(1+E261)/(1-E256))-1</f>
        <v>0.20107410208051557</v>
      </c>
      <c r="F263" s="356"/>
      <c r="G263" s="356"/>
      <c r="H263" s="357"/>
    </row>
    <row r="264" spans="1:8">
      <c r="A264" s="293"/>
      <c r="B264" s="293"/>
      <c r="C264" s="293"/>
      <c r="D264" s="154"/>
      <c r="E264" s="294"/>
      <c r="F264" s="294"/>
      <c r="G264" s="294"/>
      <c r="H264" s="294"/>
    </row>
    <row r="265" spans="1:8">
      <c r="A265" s="154"/>
      <c r="B265" s="154"/>
      <c r="C265" s="154"/>
      <c r="D265" s="154"/>
      <c r="E265" s="155"/>
      <c r="F265" s="155"/>
      <c r="G265" s="155"/>
      <c r="H265" s="155"/>
    </row>
    <row r="266" spans="1:8">
      <c r="A266" s="154"/>
      <c r="B266" s="154"/>
      <c r="C266" s="154"/>
      <c r="D266" s="154"/>
      <c r="E266" s="155"/>
      <c r="F266" s="155"/>
      <c r="G266" s="155"/>
      <c r="H266" s="155"/>
    </row>
    <row r="267" spans="1:8">
      <c r="A267" s="154"/>
      <c r="B267" s="154"/>
      <c r="C267" s="154"/>
      <c r="D267" s="154"/>
      <c r="E267" s="155"/>
      <c r="F267" s="155"/>
      <c r="G267" s="155"/>
      <c r="H267" s="155"/>
    </row>
    <row r="268" spans="1:8">
      <c r="A268" s="154"/>
      <c r="B268" s="154"/>
      <c r="C268" s="154"/>
      <c r="D268" s="154"/>
      <c r="E268" s="155"/>
      <c r="F268" s="155"/>
      <c r="G268" s="155"/>
      <c r="H268" s="155"/>
    </row>
    <row r="269" spans="1:8">
      <c r="A269" s="154"/>
      <c r="B269" s="154"/>
      <c r="C269" s="154"/>
      <c r="D269" s="154"/>
      <c r="E269" s="155"/>
      <c r="F269" s="155"/>
      <c r="G269" s="155"/>
      <c r="H269" s="155"/>
    </row>
    <row r="270" spans="1:8">
      <c r="A270" s="154"/>
      <c r="B270" s="154"/>
      <c r="C270" s="154"/>
      <c r="D270" s="154"/>
      <c r="E270" s="155"/>
      <c r="F270" s="155"/>
      <c r="G270" s="155"/>
      <c r="H270" s="155"/>
    </row>
    <row r="271" spans="1:8">
      <c r="D271" s="277" t="s">
        <v>595</v>
      </c>
    </row>
    <row r="272" spans="1:8">
      <c r="A272" s="369" t="s">
        <v>585</v>
      </c>
      <c r="B272" s="369"/>
      <c r="C272" s="369"/>
      <c r="D272" s="284" t="s">
        <v>586</v>
      </c>
      <c r="E272" s="553" t="s">
        <v>574</v>
      </c>
      <c r="F272" s="553"/>
      <c r="G272" s="553"/>
      <c r="H272" s="553"/>
    </row>
    <row r="273" spans="1:8">
      <c r="A273" s="371" t="s">
        <v>588</v>
      </c>
      <c r="B273" s="371"/>
      <c r="C273" s="371"/>
      <c r="D273" s="282" t="s">
        <v>592</v>
      </c>
      <c r="E273" s="364" t="s">
        <v>396</v>
      </c>
      <c r="F273" s="364"/>
      <c r="G273" s="364"/>
      <c r="H273" s="364"/>
    </row>
  </sheetData>
  <mergeCells count="116">
    <mergeCell ref="B94:C94"/>
    <mergeCell ref="B99:C99"/>
    <mergeCell ref="B100:C100"/>
    <mergeCell ref="B103:C103"/>
    <mergeCell ref="B107:C107"/>
    <mergeCell ref="B235:C235"/>
    <mergeCell ref="B144:C144"/>
    <mergeCell ref="B151:C151"/>
    <mergeCell ref="B157:C157"/>
    <mergeCell ref="B160:C160"/>
    <mergeCell ref="B223:C223"/>
    <mergeCell ref="B122:C122"/>
    <mergeCell ref="B129:C129"/>
    <mergeCell ref="B131:C131"/>
    <mergeCell ref="B135:C135"/>
    <mergeCell ref="B136:C136"/>
    <mergeCell ref="B48:C48"/>
    <mergeCell ref="B52:C52"/>
    <mergeCell ref="B56:C56"/>
    <mergeCell ref="B58:C58"/>
    <mergeCell ref="B62:C62"/>
    <mergeCell ref="B229:C229"/>
    <mergeCell ref="B233:C233"/>
    <mergeCell ref="B165:C165"/>
    <mergeCell ref="B214:C214"/>
    <mergeCell ref="B78:C78"/>
    <mergeCell ref="B79:C79"/>
    <mergeCell ref="B82:C82"/>
    <mergeCell ref="B86:C86"/>
    <mergeCell ref="B87:C87"/>
    <mergeCell ref="B63:C63"/>
    <mergeCell ref="B67:C67"/>
    <mergeCell ref="B70:C70"/>
    <mergeCell ref="B71:C71"/>
    <mergeCell ref="B75:C75"/>
    <mergeCell ref="B108:C108"/>
    <mergeCell ref="B112:C112"/>
    <mergeCell ref="B116:C116"/>
    <mergeCell ref="B118:C118"/>
    <mergeCell ref="B119:C119"/>
    <mergeCell ref="A1:C3"/>
    <mergeCell ref="D1:D3"/>
    <mergeCell ref="E1:H3"/>
    <mergeCell ref="A4:H4"/>
    <mergeCell ref="A5:H5"/>
    <mergeCell ref="E242:G242"/>
    <mergeCell ref="B164:C164"/>
    <mergeCell ref="B170:C170"/>
    <mergeCell ref="B173:C173"/>
    <mergeCell ref="B175:C175"/>
    <mergeCell ref="B181:C181"/>
    <mergeCell ref="B185:C185"/>
    <mergeCell ref="B189:C189"/>
    <mergeCell ref="B40:C40"/>
    <mergeCell ref="B43:C43"/>
    <mergeCell ref="B44:C44"/>
    <mergeCell ref="B202:C202"/>
    <mergeCell ref="B205:C205"/>
    <mergeCell ref="B209:C209"/>
    <mergeCell ref="B217:C217"/>
    <mergeCell ref="B219:C219"/>
    <mergeCell ref="A6:H6"/>
    <mergeCell ref="B9:C9"/>
    <mergeCell ref="B17:C17"/>
    <mergeCell ref="A251:C251"/>
    <mergeCell ref="E251:H251"/>
    <mergeCell ref="E7:H7"/>
    <mergeCell ref="E239:G239"/>
    <mergeCell ref="E240:G240"/>
    <mergeCell ref="E241:G241"/>
    <mergeCell ref="E243:G243"/>
    <mergeCell ref="E246:G246"/>
    <mergeCell ref="A247:H248"/>
    <mergeCell ref="A249:C249"/>
    <mergeCell ref="E249:H249"/>
    <mergeCell ref="A250:C250"/>
    <mergeCell ref="E250:H250"/>
    <mergeCell ref="B193:C193"/>
    <mergeCell ref="B199:C199"/>
    <mergeCell ref="E244:G244"/>
    <mergeCell ref="E245:G245"/>
    <mergeCell ref="B18:C18"/>
    <mergeCell ref="B22:C22"/>
    <mergeCell ref="B26:C26"/>
    <mergeCell ref="B27:C27"/>
    <mergeCell ref="B28:C28"/>
    <mergeCell ref="B32:C32"/>
    <mergeCell ref="B36:C36"/>
    <mergeCell ref="A252:C252"/>
    <mergeCell ref="E252:H252"/>
    <mergeCell ref="A253:C253"/>
    <mergeCell ref="E253:H253"/>
    <mergeCell ref="A254:C254"/>
    <mergeCell ref="E254:H254"/>
    <mergeCell ref="A255:C255"/>
    <mergeCell ref="E255:H255"/>
    <mergeCell ref="A256:C256"/>
    <mergeCell ref="E256:H256"/>
    <mergeCell ref="E273:H273"/>
    <mergeCell ref="A261:C261"/>
    <mergeCell ref="E261:H261"/>
    <mergeCell ref="A262:C262"/>
    <mergeCell ref="E262:H262"/>
    <mergeCell ref="A263:C263"/>
    <mergeCell ref="E263:H263"/>
    <mergeCell ref="A257:C257"/>
    <mergeCell ref="E257:H257"/>
    <mergeCell ref="A258:C258"/>
    <mergeCell ref="E258:H258"/>
    <mergeCell ref="A259:C259"/>
    <mergeCell ref="E259:H259"/>
    <mergeCell ref="A260:C260"/>
    <mergeCell ref="E260:H260"/>
    <mergeCell ref="E272:H272"/>
    <mergeCell ref="A272:C272"/>
    <mergeCell ref="A273:C273"/>
  </mergeCells>
  <pageMargins left="0.51181102362204722" right="0.51181102362204722" top="0.39370078740157483" bottom="0.39370078740157483" header="0.31496062992125984" footer="0.31496062992125984"/>
  <pageSetup paperSize="9" scale="67" orientation="landscape" r:id="rId1"/>
  <rowBreaks count="4" manualBreakCount="4">
    <brk id="159" max="7" man="1"/>
    <brk id="189" max="7" man="1"/>
    <brk id="219" max="7" man="1"/>
    <brk id="246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R99"/>
  <sheetViews>
    <sheetView view="pageBreakPreview" topLeftCell="G1" zoomScale="70" zoomScaleNormal="70" zoomScaleSheetLayoutView="70" workbookViewId="0">
      <selection activeCell="S9" sqref="S9"/>
    </sheetView>
  </sheetViews>
  <sheetFormatPr defaultRowHeight="15"/>
  <cols>
    <col min="2" max="2" width="18.140625" customWidth="1"/>
    <col min="3" max="3" width="19.5703125" customWidth="1"/>
    <col min="4" max="4" width="12.7109375" customWidth="1"/>
    <col min="7" max="7" width="10.140625" customWidth="1"/>
    <col min="8" max="8" width="9.7109375" customWidth="1"/>
    <col min="9" max="9" width="16.7109375" bestFit="1" customWidth="1"/>
    <col min="10" max="10" width="13.140625" bestFit="1" customWidth="1"/>
    <col min="11" max="11" width="16.7109375" bestFit="1" customWidth="1"/>
    <col min="12" max="12" width="11" bestFit="1" customWidth="1"/>
    <col min="13" max="13" width="16.7109375" bestFit="1" customWidth="1"/>
    <col min="14" max="14" width="11" bestFit="1" customWidth="1"/>
    <col min="15" max="15" width="16.7109375" bestFit="1" customWidth="1"/>
    <col min="16" max="16" width="11" bestFit="1" customWidth="1"/>
    <col min="17" max="17" width="16.7109375" bestFit="1" customWidth="1"/>
    <col min="18" max="18" width="11" customWidth="1"/>
    <col min="19" max="19" width="16.7109375" bestFit="1" customWidth="1"/>
    <col min="20" max="20" width="11" bestFit="1" customWidth="1"/>
    <col min="21" max="21" width="16.7109375" bestFit="1" customWidth="1"/>
    <col min="22" max="22" width="11" bestFit="1" customWidth="1"/>
    <col min="23" max="23" width="16.7109375" bestFit="1" customWidth="1"/>
    <col min="24" max="24" width="11" bestFit="1" customWidth="1"/>
    <col min="25" max="25" width="16.7109375" bestFit="1" customWidth="1"/>
    <col min="26" max="26" width="11" bestFit="1" customWidth="1"/>
    <col min="27" max="27" width="16.7109375" bestFit="1" customWidth="1"/>
    <col min="28" max="28" width="11" bestFit="1" customWidth="1"/>
    <col min="29" max="29" width="15" customWidth="1"/>
    <col min="30" max="30" width="14.7109375" customWidth="1"/>
    <col min="32" max="32" width="4" customWidth="1"/>
    <col min="33" max="33" width="3.85546875" customWidth="1"/>
    <col min="35" max="35" width="11.5703125" customWidth="1"/>
    <col min="36" max="36" width="7.140625" customWidth="1"/>
    <col min="37" max="37" width="19.5703125" customWidth="1"/>
    <col min="38" max="38" width="19.28515625" customWidth="1"/>
    <col min="278" max="278" width="18.140625" customWidth="1"/>
    <col min="279" max="279" width="19.5703125" customWidth="1"/>
    <col min="280" max="280" width="12.7109375" customWidth="1"/>
    <col min="285" max="285" width="12.5703125" customWidth="1"/>
    <col min="286" max="286" width="14.7109375" customWidth="1"/>
    <col min="291" max="291" width="13.42578125" bestFit="1" customWidth="1"/>
    <col min="293" max="293" width="19.5703125" customWidth="1"/>
    <col min="294" max="294" width="19.28515625" customWidth="1"/>
    <col min="534" max="534" width="18.140625" customWidth="1"/>
    <col min="535" max="535" width="19.5703125" customWidth="1"/>
    <col min="536" max="536" width="12.7109375" customWidth="1"/>
    <col min="541" max="541" width="12.5703125" customWidth="1"/>
    <col min="542" max="542" width="14.7109375" customWidth="1"/>
    <col min="547" max="547" width="13.42578125" bestFit="1" customWidth="1"/>
    <col min="549" max="549" width="19.5703125" customWidth="1"/>
    <col min="550" max="550" width="19.28515625" customWidth="1"/>
    <col min="790" max="790" width="18.140625" customWidth="1"/>
    <col min="791" max="791" width="19.5703125" customWidth="1"/>
    <col min="792" max="792" width="12.7109375" customWidth="1"/>
    <col min="797" max="797" width="12.5703125" customWidth="1"/>
    <col min="798" max="798" width="14.7109375" customWidth="1"/>
    <col min="803" max="803" width="13.42578125" bestFit="1" customWidth="1"/>
    <col min="805" max="805" width="19.5703125" customWidth="1"/>
    <col min="806" max="806" width="19.28515625" customWidth="1"/>
    <col min="1046" max="1046" width="18.140625" customWidth="1"/>
    <col min="1047" max="1047" width="19.5703125" customWidth="1"/>
    <col min="1048" max="1048" width="12.7109375" customWidth="1"/>
    <col min="1053" max="1053" width="12.5703125" customWidth="1"/>
    <col min="1054" max="1054" width="14.7109375" customWidth="1"/>
    <col min="1059" max="1059" width="13.42578125" bestFit="1" customWidth="1"/>
    <col min="1061" max="1061" width="19.5703125" customWidth="1"/>
    <col min="1062" max="1062" width="19.28515625" customWidth="1"/>
    <col min="1302" max="1302" width="18.140625" customWidth="1"/>
    <col min="1303" max="1303" width="19.5703125" customWidth="1"/>
    <col min="1304" max="1304" width="12.7109375" customWidth="1"/>
    <col min="1309" max="1309" width="12.5703125" customWidth="1"/>
    <col min="1310" max="1310" width="14.7109375" customWidth="1"/>
    <col min="1315" max="1315" width="13.42578125" bestFit="1" customWidth="1"/>
    <col min="1317" max="1317" width="19.5703125" customWidth="1"/>
    <col min="1318" max="1318" width="19.28515625" customWidth="1"/>
    <col min="1558" max="1558" width="18.140625" customWidth="1"/>
    <col min="1559" max="1559" width="19.5703125" customWidth="1"/>
    <col min="1560" max="1560" width="12.7109375" customWidth="1"/>
    <col min="1565" max="1565" width="12.5703125" customWidth="1"/>
    <col min="1566" max="1566" width="14.7109375" customWidth="1"/>
    <col min="1571" max="1571" width="13.42578125" bestFit="1" customWidth="1"/>
    <col min="1573" max="1573" width="19.5703125" customWidth="1"/>
    <col min="1574" max="1574" width="19.28515625" customWidth="1"/>
    <col min="1814" max="1814" width="18.140625" customWidth="1"/>
    <col min="1815" max="1815" width="19.5703125" customWidth="1"/>
    <col min="1816" max="1816" width="12.7109375" customWidth="1"/>
    <col min="1821" max="1821" width="12.5703125" customWidth="1"/>
    <col min="1822" max="1822" width="14.7109375" customWidth="1"/>
    <col min="1827" max="1827" width="13.42578125" bestFit="1" customWidth="1"/>
    <col min="1829" max="1829" width="19.5703125" customWidth="1"/>
    <col min="1830" max="1830" width="19.28515625" customWidth="1"/>
    <col min="2070" max="2070" width="18.140625" customWidth="1"/>
    <col min="2071" max="2071" width="19.5703125" customWidth="1"/>
    <col min="2072" max="2072" width="12.7109375" customWidth="1"/>
    <col min="2077" max="2077" width="12.5703125" customWidth="1"/>
    <col min="2078" max="2078" width="14.7109375" customWidth="1"/>
    <col min="2083" max="2083" width="13.42578125" bestFit="1" customWidth="1"/>
    <col min="2085" max="2085" width="19.5703125" customWidth="1"/>
    <col min="2086" max="2086" width="19.28515625" customWidth="1"/>
    <col min="2326" max="2326" width="18.140625" customWidth="1"/>
    <col min="2327" max="2327" width="19.5703125" customWidth="1"/>
    <col min="2328" max="2328" width="12.7109375" customWidth="1"/>
    <col min="2333" max="2333" width="12.5703125" customWidth="1"/>
    <col min="2334" max="2334" width="14.7109375" customWidth="1"/>
    <col min="2339" max="2339" width="13.42578125" bestFit="1" customWidth="1"/>
    <col min="2341" max="2341" width="19.5703125" customWidth="1"/>
    <col min="2342" max="2342" width="19.28515625" customWidth="1"/>
    <col min="2582" max="2582" width="18.140625" customWidth="1"/>
    <col min="2583" max="2583" width="19.5703125" customWidth="1"/>
    <col min="2584" max="2584" width="12.7109375" customWidth="1"/>
    <col min="2589" max="2589" width="12.5703125" customWidth="1"/>
    <col min="2590" max="2590" width="14.7109375" customWidth="1"/>
    <col min="2595" max="2595" width="13.42578125" bestFit="1" customWidth="1"/>
    <col min="2597" max="2597" width="19.5703125" customWidth="1"/>
    <col min="2598" max="2598" width="19.28515625" customWidth="1"/>
    <col min="2838" max="2838" width="18.140625" customWidth="1"/>
    <col min="2839" max="2839" width="19.5703125" customWidth="1"/>
    <col min="2840" max="2840" width="12.7109375" customWidth="1"/>
    <col min="2845" max="2845" width="12.5703125" customWidth="1"/>
    <col min="2846" max="2846" width="14.7109375" customWidth="1"/>
    <col min="2851" max="2851" width="13.42578125" bestFit="1" customWidth="1"/>
    <col min="2853" max="2853" width="19.5703125" customWidth="1"/>
    <col min="2854" max="2854" width="19.28515625" customWidth="1"/>
    <col min="3094" max="3094" width="18.140625" customWidth="1"/>
    <col min="3095" max="3095" width="19.5703125" customWidth="1"/>
    <col min="3096" max="3096" width="12.7109375" customWidth="1"/>
    <col min="3101" max="3101" width="12.5703125" customWidth="1"/>
    <col min="3102" max="3102" width="14.7109375" customWidth="1"/>
    <col min="3107" max="3107" width="13.42578125" bestFit="1" customWidth="1"/>
    <col min="3109" max="3109" width="19.5703125" customWidth="1"/>
    <col min="3110" max="3110" width="19.28515625" customWidth="1"/>
    <col min="3350" max="3350" width="18.140625" customWidth="1"/>
    <col min="3351" max="3351" width="19.5703125" customWidth="1"/>
    <col min="3352" max="3352" width="12.7109375" customWidth="1"/>
    <col min="3357" max="3357" width="12.5703125" customWidth="1"/>
    <col min="3358" max="3358" width="14.7109375" customWidth="1"/>
    <col min="3363" max="3363" width="13.42578125" bestFit="1" customWidth="1"/>
    <col min="3365" max="3365" width="19.5703125" customWidth="1"/>
    <col min="3366" max="3366" width="19.28515625" customWidth="1"/>
    <col min="3606" max="3606" width="18.140625" customWidth="1"/>
    <col min="3607" max="3607" width="19.5703125" customWidth="1"/>
    <col min="3608" max="3608" width="12.7109375" customWidth="1"/>
    <col min="3613" max="3613" width="12.5703125" customWidth="1"/>
    <col min="3614" max="3614" width="14.7109375" customWidth="1"/>
    <col min="3619" max="3619" width="13.42578125" bestFit="1" customWidth="1"/>
    <col min="3621" max="3621" width="19.5703125" customWidth="1"/>
    <col min="3622" max="3622" width="19.28515625" customWidth="1"/>
    <col min="3862" max="3862" width="18.140625" customWidth="1"/>
    <col min="3863" max="3863" width="19.5703125" customWidth="1"/>
    <col min="3864" max="3864" width="12.7109375" customWidth="1"/>
    <col min="3869" max="3869" width="12.5703125" customWidth="1"/>
    <col min="3870" max="3870" width="14.7109375" customWidth="1"/>
    <col min="3875" max="3875" width="13.42578125" bestFit="1" customWidth="1"/>
    <col min="3877" max="3877" width="19.5703125" customWidth="1"/>
    <col min="3878" max="3878" width="19.28515625" customWidth="1"/>
    <col min="4118" max="4118" width="18.140625" customWidth="1"/>
    <col min="4119" max="4119" width="19.5703125" customWidth="1"/>
    <col min="4120" max="4120" width="12.7109375" customWidth="1"/>
    <col min="4125" max="4125" width="12.5703125" customWidth="1"/>
    <col min="4126" max="4126" width="14.7109375" customWidth="1"/>
    <col min="4131" max="4131" width="13.42578125" bestFit="1" customWidth="1"/>
    <col min="4133" max="4133" width="19.5703125" customWidth="1"/>
    <col min="4134" max="4134" width="19.28515625" customWidth="1"/>
    <col min="4374" max="4374" width="18.140625" customWidth="1"/>
    <col min="4375" max="4375" width="19.5703125" customWidth="1"/>
    <col min="4376" max="4376" width="12.7109375" customWidth="1"/>
    <col min="4381" max="4381" width="12.5703125" customWidth="1"/>
    <col min="4382" max="4382" width="14.7109375" customWidth="1"/>
    <col min="4387" max="4387" width="13.42578125" bestFit="1" customWidth="1"/>
    <col min="4389" max="4389" width="19.5703125" customWidth="1"/>
    <col min="4390" max="4390" width="19.28515625" customWidth="1"/>
    <col min="4630" max="4630" width="18.140625" customWidth="1"/>
    <col min="4631" max="4631" width="19.5703125" customWidth="1"/>
    <col min="4632" max="4632" width="12.7109375" customWidth="1"/>
    <col min="4637" max="4637" width="12.5703125" customWidth="1"/>
    <col min="4638" max="4638" width="14.7109375" customWidth="1"/>
    <col min="4643" max="4643" width="13.42578125" bestFit="1" customWidth="1"/>
    <col min="4645" max="4645" width="19.5703125" customWidth="1"/>
    <col min="4646" max="4646" width="19.28515625" customWidth="1"/>
    <col min="4886" max="4886" width="18.140625" customWidth="1"/>
    <col min="4887" max="4887" width="19.5703125" customWidth="1"/>
    <col min="4888" max="4888" width="12.7109375" customWidth="1"/>
    <col min="4893" max="4893" width="12.5703125" customWidth="1"/>
    <col min="4894" max="4894" width="14.7109375" customWidth="1"/>
    <col min="4899" max="4899" width="13.42578125" bestFit="1" customWidth="1"/>
    <col min="4901" max="4901" width="19.5703125" customWidth="1"/>
    <col min="4902" max="4902" width="19.28515625" customWidth="1"/>
    <col min="5142" max="5142" width="18.140625" customWidth="1"/>
    <col min="5143" max="5143" width="19.5703125" customWidth="1"/>
    <col min="5144" max="5144" width="12.7109375" customWidth="1"/>
    <col min="5149" max="5149" width="12.5703125" customWidth="1"/>
    <col min="5150" max="5150" width="14.7109375" customWidth="1"/>
    <col min="5155" max="5155" width="13.42578125" bestFit="1" customWidth="1"/>
    <col min="5157" max="5157" width="19.5703125" customWidth="1"/>
    <col min="5158" max="5158" width="19.28515625" customWidth="1"/>
    <col min="5398" max="5398" width="18.140625" customWidth="1"/>
    <col min="5399" max="5399" width="19.5703125" customWidth="1"/>
    <col min="5400" max="5400" width="12.7109375" customWidth="1"/>
    <col min="5405" max="5405" width="12.5703125" customWidth="1"/>
    <col min="5406" max="5406" width="14.7109375" customWidth="1"/>
    <col min="5411" max="5411" width="13.42578125" bestFit="1" customWidth="1"/>
    <col min="5413" max="5413" width="19.5703125" customWidth="1"/>
    <col min="5414" max="5414" width="19.28515625" customWidth="1"/>
    <col min="5654" max="5654" width="18.140625" customWidth="1"/>
    <col min="5655" max="5655" width="19.5703125" customWidth="1"/>
    <col min="5656" max="5656" width="12.7109375" customWidth="1"/>
    <col min="5661" max="5661" width="12.5703125" customWidth="1"/>
    <col min="5662" max="5662" width="14.7109375" customWidth="1"/>
    <col min="5667" max="5667" width="13.42578125" bestFit="1" customWidth="1"/>
    <col min="5669" max="5669" width="19.5703125" customWidth="1"/>
    <col min="5670" max="5670" width="19.28515625" customWidth="1"/>
    <col min="5910" max="5910" width="18.140625" customWidth="1"/>
    <col min="5911" max="5911" width="19.5703125" customWidth="1"/>
    <col min="5912" max="5912" width="12.7109375" customWidth="1"/>
    <col min="5917" max="5917" width="12.5703125" customWidth="1"/>
    <col min="5918" max="5918" width="14.7109375" customWidth="1"/>
    <col min="5923" max="5923" width="13.42578125" bestFit="1" customWidth="1"/>
    <col min="5925" max="5925" width="19.5703125" customWidth="1"/>
    <col min="5926" max="5926" width="19.28515625" customWidth="1"/>
    <col min="6166" max="6166" width="18.140625" customWidth="1"/>
    <col min="6167" max="6167" width="19.5703125" customWidth="1"/>
    <col min="6168" max="6168" width="12.7109375" customWidth="1"/>
    <col min="6173" max="6173" width="12.5703125" customWidth="1"/>
    <col min="6174" max="6174" width="14.7109375" customWidth="1"/>
    <col min="6179" max="6179" width="13.42578125" bestFit="1" customWidth="1"/>
    <col min="6181" max="6181" width="19.5703125" customWidth="1"/>
    <col min="6182" max="6182" width="19.28515625" customWidth="1"/>
    <col min="6422" max="6422" width="18.140625" customWidth="1"/>
    <col min="6423" max="6423" width="19.5703125" customWidth="1"/>
    <col min="6424" max="6424" width="12.7109375" customWidth="1"/>
    <col min="6429" max="6429" width="12.5703125" customWidth="1"/>
    <col min="6430" max="6430" width="14.7109375" customWidth="1"/>
    <col min="6435" max="6435" width="13.42578125" bestFit="1" customWidth="1"/>
    <col min="6437" max="6437" width="19.5703125" customWidth="1"/>
    <col min="6438" max="6438" width="19.28515625" customWidth="1"/>
    <col min="6678" max="6678" width="18.140625" customWidth="1"/>
    <col min="6679" max="6679" width="19.5703125" customWidth="1"/>
    <col min="6680" max="6680" width="12.7109375" customWidth="1"/>
    <col min="6685" max="6685" width="12.5703125" customWidth="1"/>
    <col min="6686" max="6686" width="14.7109375" customWidth="1"/>
    <col min="6691" max="6691" width="13.42578125" bestFit="1" customWidth="1"/>
    <col min="6693" max="6693" width="19.5703125" customWidth="1"/>
    <col min="6694" max="6694" width="19.28515625" customWidth="1"/>
    <col min="6934" max="6934" width="18.140625" customWidth="1"/>
    <col min="6935" max="6935" width="19.5703125" customWidth="1"/>
    <col min="6936" max="6936" width="12.7109375" customWidth="1"/>
    <col min="6941" max="6941" width="12.5703125" customWidth="1"/>
    <col min="6942" max="6942" width="14.7109375" customWidth="1"/>
    <col min="6947" max="6947" width="13.42578125" bestFit="1" customWidth="1"/>
    <col min="6949" max="6949" width="19.5703125" customWidth="1"/>
    <col min="6950" max="6950" width="19.28515625" customWidth="1"/>
    <col min="7190" max="7190" width="18.140625" customWidth="1"/>
    <col min="7191" max="7191" width="19.5703125" customWidth="1"/>
    <col min="7192" max="7192" width="12.7109375" customWidth="1"/>
    <col min="7197" max="7197" width="12.5703125" customWidth="1"/>
    <col min="7198" max="7198" width="14.7109375" customWidth="1"/>
    <col min="7203" max="7203" width="13.42578125" bestFit="1" customWidth="1"/>
    <col min="7205" max="7205" width="19.5703125" customWidth="1"/>
    <col min="7206" max="7206" width="19.28515625" customWidth="1"/>
    <col min="7446" max="7446" width="18.140625" customWidth="1"/>
    <col min="7447" max="7447" width="19.5703125" customWidth="1"/>
    <col min="7448" max="7448" width="12.7109375" customWidth="1"/>
    <col min="7453" max="7453" width="12.5703125" customWidth="1"/>
    <col min="7454" max="7454" width="14.7109375" customWidth="1"/>
    <col min="7459" max="7459" width="13.42578125" bestFit="1" customWidth="1"/>
    <col min="7461" max="7461" width="19.5703125" customWidth="1"/>
    <col min="7462" max="7462" width="19.28515625" customWidth="1"/>
    <col min="7702" max="7702" width="18.140625" customWidth="1"/>
    <col min="7703" max="7703" width="19.5703125" customWidth="1"/>
    <col min="7704" max="7704" width="12.7109375" customWidth="1"/>
    <col min="7709" max="7709" width="12.5703125" customWidth="1"/>
    <col min="7710" max="7710" width="14.7109375" customWidth="1"/>
    <col min="7715" max="7715" width="13.42578125" bestFit="1" customWidth="1"/>
    <col min="7717" max="7717" width="19.5703125" customWidth="1"/>
    <col min="7718" max="7718" width="19.28515625" customWidth="1"/>
    <col min="7958" max="7958" width="18.140625" customWidth="1"/>
    <col min="7959" max="7959" width="19.5703125" customWidth="1"/>
    <col min="7960" max="7960" width="12.7109375" customWidth="1"/>
    <col min="7965" max="7965" width="12.5703125" customWidth="1"/>
    <col min="7966" max="7966" width="14.7109375" customWidth="1"/>
    <col min="7971" max="7971" width="13.42578125" bestFit="1" customWidth="1"/>
    <col min="7973" max="7973" width="19.5703125" customWidth="1"/>
    <col min="7974" max="7974" width="19.28515625" customWidth="1"/>
    <col min="8214" max="8214" width="18.140625" customWidth="1"/>
    <col min="8215" max="8215" width="19.5703125" customWidth="1"/>
    <col min="8216" max="8216" width="12.7109375" customWidth="1"/>
    <col min="8221" max="8221" width="12.5703125" customWidth="1"/>
    <col min="8222" max="8222" width="14.7109375" customWidth="1"/>
    <col min="8227" max="8227" width="13.42578125" bestFit="1" customWidth="1"/>
    <col min="8229" max="8229" width="19.5703125" customWidth="1"/>
    <col min="8230" max="8230" width="19.28515625" customWidth="1"/>
    <col min="8470" max="8470" width="18.140625" customWidth="1"/>
    <col min="8471" max="8471" width="19.5703125" customWidth="1"/>
    <col min="8472" max="8472" width="12.7109375" customWidth="1"/>
    <col min="8477" max="8477" width="12.5703125" customWidth="1"/>
    <col min="8478" max="8478" width="14.7109375" customWidth="1"/>
    <col min="8483" max="8483" width="13.42578125" bestFit="1" customWidth="1"/>
    <col min="8485" max="8485" width="19.5703125" customWidth="1"/>
    <col min="8486" max="8486" width="19.28515625" customWidth="1"/>
    <col min="8726" max="8726" width="18.140625" customWidth="1"/>
    <col min="8727" max="8727" width="19.5703125" customWidth="1"/>
    <col min="8728" max="8728" width="12.7109375" customWidth="1"/>
    <col min="8733" max="8733" width="12.5703125" customWidth="1"/>
    <col min="8734" max="8734" width="14.7109375" customWidth="1"/>
    <col min="8739" max="8739" width="13.42578125" bestFit="1" customWidth="1"/>
    <col min="8741" max="8741" width="19.5703125" customWidth="1"/>
    <col min="8742" max="8742" width="19.28515625" customWidth="1"/>
    <col min="8982" max="8982" width="18.140625" customWidth="1"/>
    <col min="8983" max="8983" width="19.5703125" customWidth="1"/>
    <col min="8984" max="8984" width="12.7109375" customWidth="1"/>
    <col min="8989" max="8989" width="12.5703125" customWidth="1"/>
    <col min="8990" max="8990" width="14.7109375" customWidth="1"/>
    <col min="8995" max="8995" width="13.42578125" bestFit="1" customWidth="1"/>
    <col min="8997" max="8997" width="19.5703125" customWidth="1"/>
    <col min="8998" max="8998" width="19.28515625" customWidth="1"/>
    <col min="9238" max="9238" width="18.140625" customWidth="1"/>
    <col min="9239" max="9239" width="19.5703125" customWidth="1"/>
    <col min="9240" max="9240" width="12.7109375" customWidth="1"/>
    <col min="9245" max="9245" width="12.5703125" customWidth="1"/>
    <col min="9246" max="9246" width="14.7109375" customWidth="1"/>
    <col min="9251" max="9251" width="13.42578125" bestFit="1" customWidth="1"/>
    <col min="9253" max="9253" width="19.5703125" customWidth="1"/>
    <col min="9254" max="9254" width="19.28515625" customWidth="1"/>
    <col min="9494" max="9494" width="18.140625" customWidth="1"/>
    <col min="9495" max="9495" width="19.5703125" customWidth="1"/>
    <col min="9496" max="9496" width="12.7109375" customWidth="1"/>
    <col min="9501" max="9501" width="12.5703125" customWidth="1"/>
    <col min="9502" max="9502" width="14.7109375" customWidth="1"/>
    <col min="9507" max="9507" width="13.42578125" bestFit="1" customWidth="1"/>
    <col min="9509" max="9509" width="19.5703125" customWidth="1"/>
    <col min="9510" max="9510" width="19.28515625" customWidth="1"/>
    <col min="9750" max="9750" width="18.140625" customWidth="1"/>
    <col min="9751" max="9751" width="19.5703125" customWidth="1"/>
    <col min="9752" max="9752" width="12.7109375" customWidth="1"/>
    <col min="9757" max="9757" width="12.5703125" customWidth="1"/>
    <col min="9758" max="9758" width="14.7109375" customWidth="1"/>
    <col min="9763" max="9763" width="13.42578125" bestFit="1" customWidth="1"/>
    <col min="9765" max="9765" width="19.5703125" customWidth="1"/>
    <col min="9766" max="9766" width="19.28515625" customWidth="1"/>
    <col min="10006" max="10006" width="18.140625" customWidth="1"/>
    <col min="10007" max="10007" width="19.5703125" customWidth="1"/>
    <col min="10008" max="10008" width="12.7109375" customWidth="1"/>
    <col min="10013" max="10013" width="12.5703125" customWidth="1"/>
    <col min="10014" max="10014" width="14.7109375" customWidth="1"/>
    <col min="10019" max="10019" width="13.42578125" bestFit="1" customWidth="1"/>
    <col min="10021" max="10021" width="19.5703125" customWidth="1"/>
    <col min="10022" max="10022" width="19.28515625" customWidth="1"/>
    <col min="10262" max="10262" width="18.140625" customWidth="1"/>
    <col min="10263" max="10263" width="19.5703125" customWidth="1"/>
    <col min="10264" max="10264" width="12.7109375" customWidth="1"/>
    <col min="10269" max="10269" width="12.5703125" customWidth="1"/>
    <col min="10270" max="10270" width="14.7109375" customWidth="1"/>
    <col min="10275" max="10275" width="13.42578125" bestFit="1" customWidth="1"/>
    <col min="10277" max="10277" width="19.5703125" customWidth="1"/>
    <col min="10278" max="10278" width="19.28515625" customWidth="1"/>
    <col min="10518" max="10518" width="18.140625" customWidth="1"/>
    <col min="10519" max="10519" width="19.5703125" customWidth="1"/>
    <col min="10520" max="10520" width="12.7109375" customWidth="1"/>
    <col min="10525" max="10525" width="12.5703125" customWidth="1"/>
    <col min="10526" max="10526" width="14.7109375" customWidth="1"/>
    <col min="10531" max="10531" width="13.42578125" bestFit="1" customWidth="1"/>
    <col min="10533" max="10533" width="19.5703125" customWidth="1"/>
    <col min="10534" max="10534" width="19.28515625" customWidth="1"/>
    <col min="10774" max="10774" width="18.140625" customWidth="1"/>
    <col min="10775" max="10775" width="19.5703125" customWidth="1"/>
    <col min="10776" max="10776" width="12.7109375" customWidth="1"/>
    <col min="10781" max="10781" width="12.5703125" customWidth="1"/>
    <col min="10782" max="10782" width="14.7109375" customWidth="1"/>
    <col min="10787" max="10787" width="13.42578125" bestFit="1" customWidth="1"/>
    <col min="10789" max="10789" width="19.5703125" customWidth="1"/>
    <col min="10790" max="10790" width="19.28515625" customWidth="1"/>
    <col min="11030" max="11030" width="18.140625" customWidth="1"/>
    <col min="11031" max="11031" width="19.5703125" customWidth="1"/>
    <col min="11032" max="11032" width="12.7109375" customWidth="1"/>
    <col min="11037" max="11037" width="12.5703125" customWidth="1"/>
    <col min="11038" max="11038" width="14.7109375" customWidth="1"/>
    <col min="11043" max="11043" width="13.42578125" bestFit="1" customWidth="1"/>
    <col min="11045" max="11045" width="19.5703125" customWidth="1"/>
    <col min="11046" max="11046" width="19.28515625" customWidth="1"/>
    <col min="11286" max="11286" width="18.140625" customWidth="1"/>
    <col min="11287" max="11287" width="19.5703125" customWidth="1"/>
    <col min="11288" max="11288" width="12.7109375" customWidth="1"/>
    <col min="11293" max="11293" width="12.5703125" customWidth="1"/>
    <col min="11294" max="11294" width="14.7109375" customWidth="1"/>
    <col min="11299" max="11299" width="13.42578125" bestFit="1" customWidth="1"/>
    <col min="11301" max="11301" width="19.5703125" customWidth="1"/>
    <col min="11302" max="11302" width="19.28515625" customWidth="1"/>
    <col min="11542" max="11542" width="18.140625" customWidth="1"/>
    <col min="11543" max="11543" width="19.5703125" customWidth="1"/>
    <col min="11544" max="11544" width="12.7109375" customWidth="1"/>
    <col min="11549" max="11549" width="12.5703125" customWidth="1"/>
    <col min="11550" max="11550" width="14.7109375" customWidth="1"/>
    <col min="11555" max="11555" width="13.42578125" bestFit="1" customWidth="1"/>
    <col min="11557" max="11557" width="19.5703125" customWidth="1"/>
    <col min="11558" max="11558" width="19.28515625" customWidth="1"/>
    <col min="11798" max="11798" width="18.140625" customWidth="1"/>
    <col min="11799" max="11799" width="19.5703125" customWidth="1"/>
    <col min="11800" max="11800" width="12.7109375" customWidth="1"/>
    <col min="11805" max="11805" width="12.5703125" customWidth="1"/>
    <col min="11806" max="11806" width="14.7109375" customWidth="1"/>
    <col min="11811" max="11811" width="13.42578125" bestFit="1" customWidth="1"/>
    <col min="11813" max="11813" width="19.5703125" customWidth="1"/>
    <col min="11814" max="11814" width="19.28515625" customWidth="1"/>
    <col min="12054" max="12054" width="18.140625" customWidth="1"/>
    <col min="12055" max="12055" width="19.5703125" customWidth="1"/>
    <col min="12056" max="12056" width="12.7109375" customWidth="1"/>
    <col min="12061" max="12061" width="12.5703125" customWidth="1"/>
    <col min="12062" max="12062" width="14.7109375" customWidth="1"/>
    <col min="12067" max="12067" width="13.42578125" bestFit="1" customWidth="1"/>
    <col min="12069" max="12069" width="19.5703125" customWidth="1"/>
    <col min="12070" max="12070" width="19.28515625" customWidth="1"/>
    <col min="12310" max="12310" width="18.140625" customWidth="1"/>
    <col min="12311" max="12311" width="19.5703125" customWidth="1"/>
    <col min="12312" max="12312" width="12.7109375" customWidth="1"/>
    <col min="12317" max="12317" width="12.5703125" customWidth="1"/>
    <col min="12318" max="12318" width="14.7109375" customWidth="1"/>
    <col min="12323" max="12323" width="13.42578125" bestFit="1" customWidth="1"/>
    <col min="12325" max="12325" width="19.5703125" customWidth="1"/>
    <col min="12326" max="12326" width="19.28515625" customWidth="1"/>
    <col min="12566" max="12566" width="18.140625" customWidth="1"/>
    <col min="12567" max="12567" width="19.5703125" customWidth="1"/>
    <col min="12568" max="12568" width="12.7109375" customWidth="1"/>
    <col min="12573" max="12573" width="12.5703125" customWidth="1"/>
    <col min="12574" max="12574" width="14.7109375" customWidth="1"/>
    <col min="12579" max="12579" width="13.42578125" bestFit="1" customWidth="1"/>
    <col min="12581" max="12581" width="19.5703125" customWidth="1"/>
    <col min="12582" max="12582" width="19.28515625" customWidth="1"/>
    <col min="12822" max="12822" width="18.140625" customWidth="1"/>
    <col min="12823" max="12823" width="19.5703125" customWidth="1"/>
    <col min="12824" max="12824" width="12.7109375" customWidth="1"/>
    <col min="12829" max="12829" width="12.5703125" customWidth="1"/>
    <col min="12830" max="12830" width="14.7109375" customWidth="1"/>
    <col min="12835" max="12835" width="13.42578125" bestFit="1" customWidth="1"/>
    <col min="12837" max="12837" width="19.5703125" customWidth="1"/>
    <col min="12838" max="12838" width="19.28515625" customWidth="1"/>
    <col min="13078" max="13078" width="18.140625" customWidth="1"/>
    <col min="13079" max="13079" width="19.5703125" customWidth="1"/>
    <col min="13080" max="13080" width="12.7109375" customWidth="1"/>
    <col min="13085" max="13085" width="12.5703125" customWidth="1"/>
    <col min="13086" max="13086" width="14.7109375" customWidth="1"/>
    <col min="13091" max="13091" width="13.42578125" bestFit="1" customWidth="1"/>
    <col min="13093" max="13093" width="19.5703125" customWidth="1"/>
    <col min="13094" max="13094" width="19.28515625" customWidth="1"/>
    <col min="13334" max="13334" width="18.140625" customWidth="1"/>
    <col min="13335" max="13335" width="19.5703125" customWidth="1"/>
    <col min="13336" max="13336" width="12.7109375" customWidth="1"/>
    <col min="13341" max="13341" width="12.5703125" customWidth="1"/>
    <col min="13342" max="13342" width="14.7109375" customWidth="1"/>
    <col min="13347" max="13347" width="13.42578125" bestFit="1" customWidth="1"/>
    <col min="13349" max="13349" width="19.5703125" customWidth="1"/>
    <col min="13350" max="13350" width="19.28515625" customWidth="1"/>
    <col min="13590" max="13590" width="18.140625" customWidth="1"/>
    <col min="13591" max="13591" width="19.5703125" customWidth="1"/>
    <col min="13592" max="13592" width="12.7109375" customWidth="1"/>
    <col min="13597" max="13597" width="12.5703125" customWidth="1"/>
    <col min="13598" max="13598" width="14.7109375" customWidth="1"/>
    <col min="13603" max="13603" width="13.42578125" bestFit="1" customWidth="1"/>
    <col min="13605" max="13605" width="19.5703125" customWidth="1"/>
    <col min="13606" max="13606" width="19.28515625" customWidth="1"/>
    <col min="13846" max="13846" width="18.140625" customWidth="1"/>
    <col min="13847" max="13847" width="19.5703125" customWidth="1"/>
    <col min="13848" max="13848" width="12.7109375" customWidth="1"/>
    <col min="13853" max="13853" width="12.5703125" customWidth="1"/>
    <col min="13854" max="13854" width="14.7109375" customWidth="1"/>
    <col min="13859" max="13859" width="13.42578125" bestFit="1" customWidth="1"/>
    <col min="13861" max="13861" width="19.5703125" customWidth="1"/>
    <col min="13862" max="13862" width="19.28515625" customWidth="1"/>
    <col min="14102" max="14102" width="18.140625" customWidth="1"/>
    <col min="14103" max="14103" width="19.5703125" customWidth="1"/>
    <col min="14104" max="14104" width="12.7109375" customWidth="1"/>
    <col min="14109" max="14109" width="12.5703125" customWidth="1"/>
    <col min="14110" max="14110" width="14.7109375" customWidth="1"/>
    <col min="14115" max="14115" width="13.42578125" bestFit="1" customWidth="1"/>
    <col min="14117" max="14117" width="19.5703125" customWidth="1"/>
    <col min="14118" max="14118" width="19.28515625" customWidth="1"/>
    <col min="14358" max="14358" width="18.140625" customWidth="1"/>
    <col min="14359" max="14359" width="19.5703125" customWidth="1"/>
    <col min="14360" max="14360" width="12.7109375" customWidth="1"/>
    <col min="14365" max="14365" width="12.5703125" customWidth="1"/>
    <col min="14366" max="14366" width="14.7109375" customWidth="1"/>
    <col min="14371" max="14371" width="13.42578125" bestFit="1" customWidth="1"/>
    <col min="14373" max="14373" width="19.5703125" customWidth="1"/>
    <col min="14374" max="14374" width="19.28515625" customWidth="1"/>
    <col min="14614" max="14614" width="18.140625" customWidth="1"/>
    <col min="14615" max="14615" width="19.5703125" customWidth="1"/>
    <col min="14616" max="14616" width="12.7109375" customWidth="1"/>
    <col min="14621" max="14621" width="12.5703125" customWidth="1"/>
    <col min="14622" max="14622" width="14.7109375" customWidth="1"/>
    <col min="14627" max="14627" width="13.42578125" bestFit="1" customWidth="1"/>
    <col min="14629" max="14629" width="19.5703125" customWidth="1"/>
    <col min="14630" max="14630" width="19.28515625" customWidth="1"/>
    <col min="14870" max="14870" width="18.140625" customWidth="1"/>
    <col min="14871" max="14871" width="19.5703125" customWidth="1"/>
    <col min="14872" max="14872" width="12.7109375" customWidth="1"/>
    <col min="14877" max="14877" width="12.5703125" customWidth="1"/>
    <col min="14878" max="14878" width="14.7109375" customWidth="1"/>
    <col min="14883" max="14883" width="13.42578125" bestFit="1" customWidth="1"/>
    <col min="14885" max="14885" width="19.5703125" customWidth="1"/>
    <col min="14886" max="14886" width="19.28515625" customWidth="1"/>
    <col min="15126" max="15126" width="18.140625" customWidth="1"/>
    <col min="15127" max="15127" width="19.5703125" customWidth="1"/>
    <col min="15128" max="15128" width="12.7109375" customWidth="1"/>
    <col min="15133" max="15133" width="12.5703125" customWidth="1"/>
    <col min="15134" max="15134" width="14.7109375" customWidth="1"/>
    <col min="15139" max="15139" width="13.42578125" bestFit="1" customWidth="1"/>
    <col min="15141" max="15141" width="19.5703125" customWidth="1"/>
    <col min="15142" max="15142" width="19.28515625" customWidth="1"/>
    <col min="15382" max="15382" width="18.140625" customWidth="1"/>
    <col min="15383" max="15383" width="19.5703125" customWidth="1"/>
    <col min="15384" max="15384" width="12.7109375" customWidth="1"/>
    <col min="15389" max="15389" width="12.5703125" customWidth="1"/>
    <col min="15390" max="15390" width="14.7109375" customWidth="1"/>
    <col min="15395" max="15395" width="13.42578125" bestFit="1" customWidth="1"/>
    <col min="15397" max="15397" width="19.5703125" customWidth="1"/>
    <col min="15398" max="15398" width="19.28515625" customWidth="1"/>
    <col min="15638" max="15638" width="18.140625" customWidth="1"/>
    <col min="15639" max="15639" width="19.5703125" customWidth="1"/>
    <col min="15640" max="15640" width="12.7109375" customWidth="1"/>
    <col min="15645" max="15645" width="12.5703125" customWidth="1"/>
    <col min="15646" max="15646" width="14.7109375" customWidth="1"/>
    <col min="15651" max="15651" width="13.42578125" bestFit="1" customWidth="1"/>
    <col min="15653" max="15653" width="19.5703125" customWidth="1"/>
    <col min="15654" max="15654" width="19.28515625" customWidth="1"/>
    <col min="15894" max="15894" width="18.140625" customWidth="1"/>
    <col min="15895" max="15895" width="19.5703125" customWidth="1"/>
    <col min="15896" max="15896" width="12.7109375" customWidth="1"/>
    <col min="15901" max="15901" width="12.5703125" customWidth="1"/>
    <col min="15902" max="15902" width="14.7109375" customWidth="1"/>
    <col min="15907" max="15907" width="13.42578125" bestFit="1" customWidth="1"/>
    <col min="15909" max="15909" width="19.5703125" customWidth="1"/>
    <col min="15910" max="15910" width="19.28515625" customWidth="1"/>
    <col min="16150" max="16150" width="18.140625" customWidth="1"/>
    <col min="16151" max="16151" width="19.5703125" customWidth="1"/>
    <col min="16152" max="16152" width="12.7109375" customWidth="1"/>
    <col min="16157" max="16157" width="12.5703125" customWidth="1"/>
    <col min="16158" max="16158" width="14.7109375" customWidth="1"/>
    <col min="16163" max="16163" width="13.42578125" bestFit="1" customWidth="1"/>
    <col min="16165" max="16165" width="19.5703125" customWidth="1"/>
    <col min="16166" max="16166" width="19.28515625" customWidth="1"/>
  </cols>
  <sheetData>
    <row r="1" spans="1:36" ht="15" customHeight="1">
      <c r="C1" s="384" t="s">
        <v>0</v>
      </c>
      <c r="D1" s="384"/>
      <c r="E1" s="384"/>
      <c r="F1" s="384"/>
      <c r="G1" s="384"/>
      <c r="H1" s="38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</row>
    <row r="2" spans="1:36" ht="15" customHeight="1">
      <c r="C2" s="384"/>
      <c r="D2" s="384"/>
      <c r="E2" s="384"/>
      <c r="F2" s="384"/>
      <c r="G2" s="384"/>
      <c r="H2" s="38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</row>
    <row r="3" spans="1:36">
      <c r="C3" s="385" t="s">
        <v>407</v>
      </c>
      <c r="D3" s="385"/>
      <c r="E3" s="385"/>
      <c r="F3" s="385"/>
      <c r="G3" s="385"/>
      <c r="H3" s="38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</row>
    <row r="4" spans="1:36">
      <c r="C4" s="386" t="s">
        <v>1</v>
      </c>
      <c r="D4" s="386"/>
      <c r="E4" s="386"/>
      <c r="F4" s="386"/>
      <c r="G4" s="386"/>
      <c r="H4" s="38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</row>
    <row r="5" spans="1:36"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</row>
    <row r="7" spans="1:36" ht="15.75">
      <c r="A7" s="178" t="s">
        <v>408</v>
      </c>
      <c r="G7" s="178"/>
      <c r="AC7" s="179"/>
    </row>
    <row r="9" spans="1:36" ht="15.75" thickBot="1">
      <c r="A9" s="180"/>
    </row>
    <row r="10" spans="1:36" ht="15.75" thickTop="1">
      <c r="A10" s="274" t="s">
        <v>601</v>
      </c>
      <c r="AE10" s="499" t="s">
        <v>409</v>
      </c>
      <c r="AF10" s="564"/>
      <c r="AG10" s="564"/>
      <c r="AH10" s="500"/>
      <c r="AI10" s="499" t="s">
        <v>410</v>
      </c>
      <c r="AJ10" s="500"/>
    </row>
    <row r="11" spans="1:36" ht="15.75" thickBot="1">
      <c r="AE11" s="501" t="s">
        <v>411</v>
      </c>
      <c r="AF11" s="565"/>
      <c r="AG11" s="565"/>
      <c r="AH11" s="502"/>
      <c r="AI11" s="503">
        <v>43891</v>
      </c>
      <c r="AJ11" s="502"/>
    </row>
    <row r="12" spans="1:36" ht="16.5" thickTop="1" thickBot="1">
      <c r="AD12" s="181"/>
      <c r="AE12" s="181"/>
      <c r="AF12" s="181"/>
      <c r="AG12" s="181"/>
      <c r="AH12" s="181"/>
      <c r="AI12" s="182" t="s">
        <v>412</v>
      </c>
      <c r="AJ12" s="181"/>
    </row>
    <row r="13" spans="1:36" ht="16.5" customHeight="1" thickTop="1" thickBot="1">
      <c r="A13" s="372" t="s">
        <v>413</v>
      </c>
      <c r="B13" s="387"/>
      <c r="C13" s="387"/>
      <c r="D13" s="387"/>
      <c r="E13" s="387"/>
      <c r="F13" s="387"/>
      <c r="G13" s="387"/>
      <c r="H13" s="387"/>
      <c r="I13" s="387"/>
      <c r="J13" s="387"/>
      <c r="K13" s="189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90"/>
      <c r="AD13" s="504" t="s">
        <v>423</v>
      </c>
      <c r="AE13" s="504"/>
      <c r="AF13" s="504"/>
      <c r="AG13" s="504"/>
      <c r="AH13" s="504"/>
      <c r="AI13" s="504"/>
      <c r="AJ13" s="505"/>
    </row>
    <row r="14" spans="1:36" ht="16.5" thickTop="1" thickBot="1">
      <c r="A14" s="376"/>
      <c r="B14" s="388"/>
      <c r="C14" s="388"/>
      <c r="D14" s="388"/>
      <c r="E14" s="388"/>
      <c r="F14" s="388"/>
      <c r="G14" s="388"/>
      <c r="H14" s="388"/>
      <c r="I14" s="388"/>
      <c r="J14" s="388"/>
      <c r="K14" s="189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90"/>
      <c r="AD14" s="506" t="s">
        <v>414</v>
      </c>
      <c r="AE14" s="507"/>
      <c r="AF14" s="507"/>
      <c r="AG14" s="507"/>
      <c r="AH14" s="507"/>
      <c r="AI14" s="507"/>
      <c r="AJ14" s="508"/>
    </row>
    <row r="15" spans="1:36" ht="16.5" thickTop="1" thickBot="1">
      <c r="A15" s="476" t="s">
        <v>415</v>
      </c>
      <c r="B15" s="372" t="s">
        <v>416</v>
      </c>
      <c r="C15" s="387"/>
      <c r="D15" s="387"/>
      <c r="E15" s="387"/>
      <c r="F15" s="373"/>
      <c r="G15" s="382" t="s">
        <v>625</v>
      </c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72" t="s">
        <v>559</v>
      </c>
      <c r="AJ15" s="373"/>
    </row>
    <row r="16" spans="1:36" ht="15.75" thickTop="1">
      <c r="A16" s="477"/>
      <c r="B16" s="374"/>
      <c r="C16" s="389"/>
      <c r="D16" s="389"/>
      <c r="E16" s="389"/>
      <c r="F16" s="375"/>
      <c r="G16" s="378" t="s">
        <v>570</v>
      </c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9"/>
      <c r="AI16" s="374"/>
      <c r="AJ16" s="375"/>
    </row>
    <row r="17" spans="1:36" ht="15.75" thickBot="1">
      <c r="A17" s="477"/>
      <c r="B17" s="374"/>
      <c r="C17" s="389"/>
      <c r="D17" s="389"/>
      <c r="E17" s="389"/>
      <c r="F17" s="375"/>
      <c r="G17" s="380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74"/>
      <c r="AJ17" s="375"/>
    </row>
    <row r="18" spans="1:36" ht="15.75" thickTop="1">
      <c r="A18" s="477"/>
      <c r="B18" s="374"/>
      <c r="C18" s="389"/>
      <c r="D18" s="389"/>
      <c r="E18" s="389"/>
      <c r="F18" s="375"/>
      <c r="G18" s="387" t="s">
        <v>417</v>
      </c>
      <c r="H18" s="373"/>
      <c r="I18" s="372" t="s">
        <v>560</v>
      </c>
      <c r="J18" s="373"/>
      <c r="K18" s="372" t="s">
        <v>561</v>
      </c>
      <c r="L18" s="373"/>
      <c r="M18" s="372" t="s">
        <v>562</v>
      </c>
      <c r="N18" s="373"/>
      <c r="O18" s="372" t="s">
        <v>563</v>
      </c>
      <c r="P18" s="373"/>
      <c r="Q18" s="372" t="s">
        <v>564</v>
      </c>
      <c r="R18" s="373"/>
      <c r="S18" s="372" t="s">
        <v>565</v>
      </c>
      <c r="T18" s="373"/>
      <c r="U18" s="372" t="s">
        <v>566</v>
      </c>
      <c r="V18" s="373"/>
      <c r="W18" s="372" t="s">
        <v>567</v>
      </c>
      <c r="X18" s="373"/>
      <c r="Y18" s="372" t="s">
        <v>568</v>
      </c>
      <c r="Z18" s="373"/>
      <c r="AA18" s="372" t="s">
        <v>557</v>
      </c>
      <c r="AB18" s="373"/>
      <c r="AC18" s="372" t="s">
        <v>558</v>
      </c>
      <c r="AD18" s="373"/>
      <c r="AE18" s="372" t="s">
        <v>556</v>
      </c>
      <c r="AF18" s="387"/>
      <c r="AG18" s="387"/>
      <c r="AH18" s="387"/>
      <c r="AI18" s="374"/>
      <c r="AJ18" s="375"/>
    </row>
    <row r="19" spans="1:36" ht="15.75" thickBot="1">
      <c r="A19" s="478"/>
      <c r="B19" s="376"/>
      <c r="C19" s="388"/>
      <c r="D19" s="388"/>
      <c r="E19" s="388"/>
      <c r="F19" s="377"/>
      <c r="G19" s="388"/>
      <c r="H19" s="377"/>
      <c r="I19" s="376"/>
      <c r="J19" s="377"/>
      <c r="K19" s="376"/>
      <c r="L19" s="377"/>
      <c r="M19" s="376"/>
      <c r="N19" s="377"/>
      <c r="O19" s="376"/>
      <c r="P19" s="377"/>
      <c r="Q19" s="376"/>
      <c r="R19" s="377"/>
      <c r="S19" s="376"/>
      <c r="T19" s="377"/>
      <c r="U19" s="376"/>
      <c r="V19" s="377"/>
      <c r="W19" s="376"/>
      <c r="X19" s="377"/>
      <c r="Y19" s="376"/>
      <c r="Z19" s="377"/>
      <c r="AA19" s="376"/>
      <c r="AB19" s="377"/>
      <c r="AC19" s="376"/>
      <c r="AD19" s="377"/>
      <c r="AE19" s="376"/>
      <c r="AF19" s="388"/>
      <c r="AG19" s="388"/>
      <c r="AH19" s="388"/>
      <c r="AI19" s="376"/>
      <c r="AJ19" s="377"/>
    </row>
    <row r="20" spans="1:36" ht="15.75" thickTop="1">
      <c r="A20" s="419"/>
      <c r="B20" s="421" t="s">
        <v>419</v>
      </c>
      <c r="C20" s="422"/>
      <c r="D20" s="422"/>
      <c r="E20" s="422"/>
      <c r="F20" s="423"/>
      <c r="G20" s="429"/>
      <c r="H20" s="393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3"/>
      <c r="AF20" s="393"/>
      <c r="AG20" s="393"/>
      <c r="AH20" s="393"/>
      <c r="AI20" s="392"/>
      <c r="AJ20" s="394"/>
    </row>
    <row r="21" spans="1:36" ht="15.75" thickBot="1">
      <c r="A21" s="420"/>
      <c r="B21" s="424"/>
      <c r="C21" s="424"/>
      <c r="D21" s="424"/>
      <c r="E21" s="424"/>
      <c r="F21" s="425"/>
      <c r="G21" s="431"/>
      <c r="H21" s="43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430"/>
      <c r="AF21" s="430"/>
      <c r="AG21" s="430"/>
      <c r="AH21" s="430"/>
      <c r="AI21" s="390"/>
      <c r="AJ21" s="391"/>
    </row>
    <row r="22" spans="1:36" ht="15.75" thickTop="1">
      <c r="A22" s="566" t="s">
        <v>9</v>
      </c>
      <c r="B22" s="569" t="str">
        <f>'ORÇ. GERAL'!D9</f>
        <v>SERVIÇOS PRELIMINARES</v>
      </c>
      <c r="C22" s="569"/>
      <c r="D22" s="569"/>
      <c r="E22" s="569"/>
      <c r="F22" s="570"/>
      <c r="G22" s="441" t="s">
        <v>424</v>
      </c>
      <c r="H22" s="442"/>
      <c r="I22" s="443">
        <f>I24-I23</f>
        <v>11677.798359514582</v>
      </c>
      <c r="J22" s="444"/>
      <c r="K22" s="407"/>
      <c r="L22" s="408"/>
      <c r="M22" s="407"/>
      <c r="N22" s="408"/>
      <c r="O22" s="407"/>
      <c r="P22" s="408"/>
      <c r="Q22" s="407"/>
      <c r="R22" s="408"/>
      <c r="S22" s="407"/>
      <c r="T22" s="408"/>
      <c r="U22" s="407"/>
      <c r="V22" s="408"/>
      <c r="W22" s="407"/>
      <c r="X22" s="408"/>
      <c r="Y22" s="407"/>
      <c r="Z22" s="408"/>
      <c r="AA22" s="407"/>
      <c r="AB22" s="408"/>
      <c r="AC22" s="407"/>
      <c r="AD22" s="408"/>
      <c r="AE22" s="426"/>
      <c r="AF22" s="427"/>
      <c r="AG22" s="427"/>
      <c r="AH22" s="428"/>
      <c r="AI22" s="575">
        <f>'ORÇ. GERAL'!H9</f>
        <v>12207.582399999999</v>
      </c>
      <c r="AJ22" s="576"/>
    </row>
    <row r="23" spans="1:36">
      <c r="A23" s="567"/>
      <c r="B23" s="571"/>
      <c r="C23" s="571"/>
      <c r="D23" s="571"/>
      <c r="E23" s="571"/>
      <c r="F23" s="572"/>
      <c r="G23" s="401" t="s">
        <v>421</v>
      </c>
      <c r="H23" s="402"/>
      <c r="I23" s="403">
        <f>I26</f>
        <v>529.78404048541779</v>
      </c>
      <c r="J23" s="404"/>
      <c r="K23" s="405"/>
      <c r="L23" s="406"/>
      <c r="M23" s="405"/>
      <c r="N23" s="406"/>
      <c r="O23" s="405"/>
      <c r="P23" s="406"/>
      <c r="Q23" s="405"/>
      <c r="R23" s="406"/>
      <c r="S23" s="405"/>
      <c r="T23" s="406"/>
      <c r="U23" s="405"/>
      <c r="V23" s="406"/>
      <c r="W23" s="405"/>
      <c r="X23" s="406"/>
      <c r="Y23" s="405"/>
      <c r="Z23" s="406"/>
      <c r="AA23" s="405"/>
      <c r="AB23" s="406"/>
      <c r="AC23" s="405"/>
      <c r="AD23" s="406"/>
      <c r="AE23" s="409"/>
      <c r="AF23" s="410"/>
      <c r="AG23" s="410"/>
      <c r="AH23" s="411"/>
      <c r="AI23" s="577"/>
      <c r="AJ23" s="578"/>
    </row>
    <row r="24" spans="1:36" ht="15.75" thickBot="1">
      <c r="A24" s="568"/>
      <c r="B24" s="573"/>
      <c r="C24" s="573"/>
      <c r="D24" s="573"/>
      <c r="E24" s="573"/>
      <c r="F24" s="574"/>
      <c r="G24" s="412" t="s">
        <v>418</v>
      </c>
      <c r="H24" s="413"/>
      <c r="I24" s="445">
        <f>AI22</f>
        <v>12207.582399999999</v>
      </c>
      <c r="J24" s="446"/>
      <c r="K24" s="414"/>
      <c r="L24" s="415"/>
      <c r="M24" s="414"/>
      <c r="N24" s="415"/>
      <c r="O24" s="414"/>
      <c r="P24" s="415"/>
      <c r="Q24" s="414"/>
      <c r="R24" s="415"/>
      <c r="S24" s="414"/>
      <c r="T24" s="415"/>
      <c r="U24" s="414"/>
      <c r="V24" s="415"/>
      <c r="W24" s="414"/>
      <c r="X24" s="415"/>
      <c r="Y24" s="414"/>
      <c r="Z24" s="415"/>
      <c r="AA24" s="414"/>
      <c r="AB24" s="415"/>
      <c r="AC24" s="414"/>
      <c r="AD24" s="415"/>
      <c r="AE24" s="416"/>
      <c r="AF24" s="417"/>
      <c r="AG24" s="417"/>
      <c r="AH24" s="418"/>
      <c r="AI24" s="579"/>
      <c r="AJ24" s="580"/>
    </row>
    <row r="25" spans="1:36" ht="15.75" thickTop="1">
      <c r="A25" s="566" t="s">
        <v>22</v>
      </c>
      <c r="B25" s="569" t="str">
        <f>'ORÇ. GERAL'!D17</f>
        <v>INFRAESTRUTURA</v>
      </c>
      <c r="C25" s="569"/>
      <c r="D25" s="569"/>
      <c r="E25" s="569"/>
      <c r="F25" s="570"/>
      <c r="G25" s="441" t="s">
        <v>422</v>
      </c>
      <c r="H25" s="442"/>
      <c r="I25" s="443">
        <f>I27-I26</f>
        <v>8226.2471595145817</v>
      </c>
      <c r="J25" s="444"/>
      <c r="K25" s="443">
        <f t="shared" ref="K25:K30" si="0">I25</f>
        <v>8226.2471595145817</v>
      </c>
      <c r="L25" s="444"/>
      <c r="M25" s="443">
        <f>K25</f>
        <v>8226.2471595145817</v>
      </c>
      <c r="N25" s="444"/>
      <c r="O25" s="407"/>
      <c r="P25" s="408"/>
      <c r="Q25" s="407"/>
      <c r="R25" s="408"/>
      <c r="S25" s="407"/>
      <c r="T25" s="408"/>
      <c r="U25" s="407"/>
      <c r="V25" s="408"/>
      <c r="W25" s="407"/>
      <c r="X25" s="408"/>
      <c r="Y25" s="407"/>
      <c r="Z25" s="408"/>
      <c r="AA25" s="407"/>
      <c r="AB25" s="408"/>
      <c r="AC25" s="407"/>
      <c r="AD25" s="408"/>
      <c r="AE25" s="426"/>
      <c r="AF25" s="427"/>
      <c r="AG25" s="427"/>
      <c r="AH25" s="428"/>
      <c r="AI25" s="575">
        <f>'ORÇ. GERAL'!H17</f>
        <v>26268.0936</v>
      </c>
      <c r="AJ25" s="576"/>
    </row>
    <row r="26" spans="1:36">
      <c r="A26" s="567"/>
      <c r="B26" s="571"/>
      <c r="C26" s="571"/>
      <c r="D26" s="571"/>
      <c r="E26" s="571"/>
      <c r="F26" s="572"/>
      <c r="G26" s="401" t="s">
        <v>421</v>
      </c>
      <c r="H26" s="402"/>
      <c r="I26" s="403">
        <f>I29</f>
        <v>529.78404048541779</v>
      </c>
      <c r="J26" s="404"/>
      <c r="K26" s="403">
        <f t="shared" si="0"/>
        <v>529.78404048541779</v>
      </c>
      <c r="L26" s="404"/>
      <c r="M26" s="403">
        <f>M29</f>
        <v>353.18936032361188</v>
      </c>
      <c r="N26" s="404"/>
      <c r="O26" s="405"/>
      <c r="P26" s="406"/>
      <c r="Q26" s="405"/>
      <c r="R26" s="406"/>
      <c r="S26" s="405"/>
      <c r="T26" s="406"/>
      <c r="U26" s="405"/>
      <c r="V26" s="406"/>
      <c r="W26" s="405"/>
      <c r="X26" s="406"/>
      <c r="Y26" s="405"/>
      <c r="Z26" s="406"/>
      <c r="AA26" s="405"/>
      <c r="AB26" s="406"/>
      <c r="AC26" s="405"/>
      <c r="AD26" s="406"/>
      <c r="AE26" s="409"/>
      <c r="AF26" s="410"/>
      <c r="AG26" s="410"/>
      <c r="AH26" s="411"/>
      <c r="AI26" s="577"/>
      <c r="AJ26" s="578"/>
    </row>
    <row r="27" spans="1:36" ht="15.75" thickBot="1">
      <c r="A27" s="568"/>
      <c r="B27" s="573"/>
      <c r="C27" s="573"/>
      <c r="D27" s="573"/>
      <c r="E27" s="573"/>
      <c r="F27" s="574"/>
      <c r="G27" s="412" t="s">
        <v>418</v>
      </c>
      <c r="H27" s="413"/>
      <c r="I27" s="445">
        <f>AI25/3</f>
        <v>8756.0311999999994</v>
      </c>
      <c r="J27" s="446"/>
      <c r="K27" s="445">
        <f t="shared" si="0"/>
        <v>8756.0311999999994</v>
      </c>
      <c r="L27" s="446"/>
      <c r="M27" s="445">
        <f>K27</f>
        <v>8756.0311999999994</v>
      </c>
      <c r="N27" s="446"/>
      <c r="O27" s="414"/>
      <c r="P27" s="415"/>
      <c r="Q27" s="414"/>
      <c r="R27" s="415"/>
      <c r="S27" s="414"/>
      <c r="T27" s="415"/>
      <c r="U27" s="414"/>
      <c r="V27" s="415"/>
      <c r="W27" s="414"/>
      <c r="X27" s="415"/>
      <c r="Y27" s="414"/>
      <c r="Z27" s="415"/>
      <c r="AA27" s="414"/>
      <c r="AB27" s="415"/>
      <c r="AC27" s="414"/>
      <c r="AD27" s="415"/>
      <c r="AE27" s="416"/>
      <c r="AF27" s="417"/>
      <c r="AG27" s="417"/>
      <c r="AH27" s="418"/>
      <c r="AI27" s="579"/>
      <c r="AJ27" s="580"/>
    </row>
    <row r="28" spans="1:36" ht="15.75" thickTop="1">
      <c r="A28" s="566" t="s">
        <v>37</v>
      </c>
      <c r="B28" s="569" t="str">
        <f>'ORÇ. GERAL'!D26</f>
        <v>SUPERESTRUTURA</v>
      </c>
      <c r="C28" s="569"/>
      <c r="D28" s="569"/>
      <c r="E28" s="569"/>
      <c r="F28" s="570"/>
      <c r="G28" s="441" t="s">
        <v>422</v>
      </c>
      <c r="H28" s="442"/>
      <c r="I28" s="443">
        <f>I30-I29</f>
        <v>14102.462009514582</v>
      </c>
      <c r="J28" s="444"/>
      <c r="K28" s="443">
        <f t="shared" si="0"/>
        <v>14102.462009514582</v>
      </c>
      <c r="L28" s="444"/>
      <c r="M28" s="443">
        <f>K28</f>
        <v>14102.462009514582</v>
      </c>
      <c r="N28" s="444"/>
      <c r="O28" s="407"/>
      <c r="P28" s="408"/>
      <c r="Q28" s="407"/>
      <c r="R28" s="408"/>
      <c r="S28" s="407"/>
      <c r="T28" s="408"/>
      <c r="U28" s="407"/>
      <c r="V28" s="408"/>
      <c r="W28" s="407"/>
      <c r="X28" s="408"/>
      <c r="Y28" s="407"/>
      <c r="Z28" s="408"/>
      <c r="AA28" s="407"/>
      <c r="AB28" s="408"/>
      <c r="AC28" s="407"/>
      <c r="AD28" s="408"/>
      <c r="AE28" s="426"/>
      <c r="AF28" s="427"/>
      <c r="AG28" s="427"/>
      <c r="AH28" s="428"/>
      <c r="AI28" s="575">
        <f>'ORÇ. GERAL'!H26</f>
        <v>43896.738149999997</v>
      </c>
      <c r="AJ28" s="576"/>
    </row>
    <row r="29" spans="1:36">
      <c r="A29" s="567"/>
      <c r="B29" s="571"/>
      <c r="C29" s="571"/>
      <c r="D29" s="571"/>
      <c r="E29" s="571"/>
      <c r="F29" s="572"/>
      <c r="G29" s="401" t="s">
        <v>421</v>
      </c>
      <c r="H29" s="402"/>
      <c r="I29" s="403">
        <f>I62</f>
        <v>529.78404048541779</v>
      </c>
      <c r="J29" s="404"/>
      <c r="K29" s="403">
        <f t="shared" si="0"/>
        <v>529.78404048541779</v>
      </c>
      <c r="L29" s="404"/>
      <c r="M29" s="403">
        <f>M32</f>
        <v>353.18936032361188</v>
      </c>
      <c r="N29" s="404"/>
      <c r="O29" s="405"/>
      <c r="P29" s="406"/>
      <c r="Q29" s="405"/>
      <c r="R29" s="406"/>
      <c r="S29" s="405"/>
      <c r="T29" s="406"/>
      <c r="U29" s="405"/>
      <c r="V29" s="406"/>
      <c r="W29" s="405"/>
      <c r="X29" s="406"/>
      <c r="Y29" s="405"/>
      <c r="Z29" s="406"/>
      <c r="AA29" s="405"/>
      <c r="AB29" s="406"/>
      <c r="AC29" s="405"/>
      <c r="AD29" s="406"/>
      <c r="AE29" s="409"/>
      <c r="AF29" s="410"/>
      <c r="AG29" s="410"/>
      <c r="AH29" s="411"/>
      <c r="AI29" s="577"/>
      <c r="AJ29" s="578"/>
    </row>
    <row r="30" spans="1:36" ht="15.75" thickBot="1">
      <c r="A30" s="568"/>
      <c r="B30" s="573"/>
      <c r="C30" s="573"/>
      <c r="D30" s="573"/>
      <c r="E30" s="573"/>
      <c r="F30" s="574"/>
      <c r="G30" s="412" t="s">
        <v>418</v>
      </c>
      <c r="H30" s="413"/>
      <c r="I30" s="445">
        <f>AI28/3</f>
        <v>14632.24605</v>
      </c>
      <c r="J30" s="446"/>
      <c r="K30" s="445">
        <f t="shared" si="0"/>
        <v>14632.24605</v>
      </c>
      <c r="L30" s="446"/>
      <c r="M30" s="445">
        <f>K30</f>
        <v>14632.24605</v>
      </c>
      <c r="N30" s="446"/>
      <c r="O30" s="414"/>
      <c r="P30" s="415"/>
      <c r="Q30" s="414"/>
      <c r="R30" s="415"/>
      <c r="S30" s="414"/>
      <c r="T30" s="415"/>
      <c r="U30" s="414"/>
      <c r="V30" s="415"/>
      <c r="W30" s="414"/>
      <c r="X30" s="415"/>
      <c r="Y30" s="414"/>
      <c r="Z30" s="415"/>
      <c r="AA30" s="414"/>
      <c r="AB30" s="415"/>
      <c r="AC30" s="414"/>
      <c r="AD30" s="415"/>
      <c r="AE30" s="416"/>
      <c r="AF30" s="417"/>
      <c r="AG30" s="417"/>
      <c r="AH30" s="418"/>
      <c r="AI30" s="579"/>
      <c r="AJ30" s="580"/>
    </row>
    <row r="31" spans="1:36" ht="15.75" thickTop="1">
      <c r="A31" s="566" t="s">
        <v>79</v>
      </c>
      <c r="B31" s="569" t="str">
        <f>'ORÇ. GERAL'!D58</f>
        <v>FECHAMENTO (VESTIÁRIO)</v>
      </c>
      <c r="C31" s="569"/>
      <c r="D31" s="569"/>
      <c r="E31" s="569"/>
      <c r="F31" s="570"/>
      <c r="G31" s="441" t="s">
        <v>422</v>
      </c>
      <c r="H31" s="442"/>
      <c r="I31" s="407"/>
      <c r="J31" s="408"/>
      <c r="K31" s="443">
        <f>K33-K32</f>
        <v>9793.0980595145811</v>
      </c>
      <c r="L31" s="444"/>
      <c r="M31" s="443">
        <f>M33-M32</f>
        <v>9969.6927396763876</v>
      </c>
      <c r="N31" s="444"/>
      <c r="O31" s="407"/>
      <c r="P31" s="408"/>
      <c r="Q31" s="407"/>
      <c r="R31" s="408"/>
      <c r="S31" s="407"/>
      <c r="T31" s="408"/>
      <c r="U31" s="407"/>
      <c r="V31" s="408"/>
      <c r="W31" s="407"/>
      <c r="X31" s="408"/>
      <c r="Y31" s="407"/>
      <c r="Z31" s="408"/>
      <c r="AA31" s="407"/>
      <c r="AB31" s="408"/>
      <c r="AC31" s="407"/>
      <c r="AD31" s="408"/>
      <c r="AE31" s="426"/>
      <c r="AF31" s="427"/>
      <c r="AG31" s="427"/>
      <c r="AH31" s="428"/>
      <c r="AI31" s="575">
        <f>'ORÇ. GERAL'!H58</f>
        <v>20645.764199999998</v>
      </c>
      <c r="AJ31" s="576"/>
    </row>
    <row r="32" spans="1:36">
      <c r="A32" s="567"/>
      <c r="B32" s="571"/>
      <c r="C32" s="571"/>
      <c r="D32" s="571"/>
      <c r="E32" s="571"/>
      <c r="F32" s="572"/>
      <c r="G32" s="401" t="s">
        <v>421</v>
      </c>
      <c r="H32" s="402"/>
      <c r="I32" s="405"/>
      <c r="J32" s="406"/>
      <c r="K32" s="403">
        <f>I29</f>
        <v>529.78404048541779</v>
      </c>
      <c r="L32" s="404"/>
      <c r="M32" s="403">
        <f>M35</f>
        <v>353.18936032361188</v>
      </c>
      <c r="N32" s="404"/>
      <c r="O32" s="405"/>
      <c r="P32" s="406"/>
      <c r="Q32" s="405"/>
      <c r="R32" s="406"/>
      <c r="S32" s="405"/>
      <c r="T32" s="406"/>
      <c r="U32" s="405"/>
      <c r="V32" s="406"/>
      <c r="W32" s="405"/>
      <c r="X32" s="406"/>
      <c r="Y32" s="405"/>
      <c r="Z32" s="406"/>
      <c r="AA32" s="405"/>
      <c r="AB32" s="406"/>
      <c r="AC32" s="405"/>
      <c r="AD32" s="406"/>
      <c r="AE32" s="409"/>
      <c r="AF32" s="410"/>
      <c r="AG32" s="410"/>
      <c r="AH32" s="411"/>
      <c r="AI32" s="577"/>
      <c r="AJ32" s="578"/>
    </row>
    <row r="33" spans="1:36" ht="15.75" thickBot="1">
      <c r="A33" s="568"/>
      <c r="B33" s="573"/>
      <c r="C33" s="573"/>
      <c r="D33" s="573"/>
      <c r="E33" s="573"/>
      <c r="F33" s="574"/>
      <c r="G33" s="412" t="s">
        <v>418</v>
      </c>
      <c r="H33" s="413"/>
      <c r="I33" s="414"/>
      <c r="J33" s="415"/>
      <c r="K33" s="445">
        <f>AI31/2</f>
        <v>10322.882099999999</v>
      </c>
      <c r="L33" s="446"/>
      <c r="M33" s="445">
        <f>K33</f>
        <v>10322.882099999999</v>
      </c>
      <c r="N33" s="446"/>
      <c r="O33" s="414"/>
      <c r="P33" s="415"/>
      <c r="Q33" s="414"/>
      <c r="R33" s="415"/>
      <c r="S33" s="414"/>
      <c r="T33" s="415"/>
      <c r="U33" s="414"/>
      <c r="V33" s="415"/>
      <c r="W33" s="414"/>
      <c r="X33" s="415"/>
      <c r="Y33" s="414"/>
      <c r="Z33" s="415"/>
      <c r="AA33" s="414"/>
      <c r="AB33" s="415"/>
      <c r="AC33" s="414"/>
      <c r="AD33" s="415"/>
      <c r="AE33" s="416"/>
      <c r="AF33" s="417"/>
      <c r="AG33" s="417"/>
      <c r="AH33" s="418"/>
      <c r="AI33" s="579"/>
      <c r="AJ33" s="580"/>
    </row>
    <row r="34" spans="1:36" ht="15.75" thickTop="1">
      <c r="A34" s="566" t="s">
        <v>86</v>
      </c>
      <c r="B34" s="435" t="str">
        <f>'ORÇ. GERAL'!D62</f>
        <v>REVESTIMENTO DE PAREDES E FORRO (VESTIÁRIO)</v>
      </c>
      <c r="C34" s="435"/>
      <c r="D34" s="435"/>
      <c r="E34" s="435"/>
      <c r="F34" s="436"/>
      <c r="G34" s="441" t="s">
        <v>422</v>
      </c>
      <c r="H34" s="442"/>
      <c r="I34" s="407"/>
      <c r="J34" s="408"/>
      <c r="K34" s="443">
        <f>K36-K35</f>
        <v>9232.3296261812484</v>
      </c>
      <c r="L34" s="444"/>
      <c r="M34" s="443">
        <f>K34</f>
        <v>9232.3296261812484</v>
      </c>
      <c r="N34" s="444"/>
      <c r="O34" s="443">
        <f t="shared" ref="O34:O40" si="1">M34</f>
        <v>9232.3296261812484</v>
      </c>
      <c r="P34" s="444"/>
      <c r="Q34" s="407"/>
      <c r="R34" s="408"/>
      <c r="S34" s="407"/>
      <c r="T34" s="408"/>
      <c r="U34" s="407"/>
      <c r="V34" s="408"/>
      <c r="W34" s="407"/>
      <c r="X34" s="408"/>
      <c r="Y34" s="407"/>
      <c r="Z34" s="408"/>
      <c r="AA34" s="407"/>
      <c r="AB34" s="408"/>
      <c r="AC34" s="407"/>
      <c r="AD34" s="408"/>
      <c r="AE34" s="426"/>
      <c r="AF34" s="427"/>
      <c r="AG34" s="427"/>
      <c r="AH34" s="428"/>
      <c r="AI34" s="575">
        <f>'ORÇ. GERAL'!H62</f>
        <v>29286.341</v>
      </c>
      <c r="AJ34" s="576"/>
    </row>
    <row r="35" spans="1:36">
      <c r="A35" s="567"/>
      <c r="B35" s="437"/>
      <c r="C35" s="437"/>
      <c r="D35" s="437"/>
      <c r="E35" s="437"/>
      <c r="F35" s="438"/>
      <c r="G35" s="401" t="s">
        <v>421</v>
      </c>
      <c r="H35" s="402"/>
      <c r="I35" s="405"/>
      <c r="J35" s="406"/>
      <c r="K35" s="403">
        <f>I29</f>
        <v>529.78404048541779</v>
      </c>
      <c r="L35" s="404"/>
      <c r="M35" s="403">
        <f>M38</f>
        <v>353.18936032361188</v>
      </c>
      <c r="N35" s="404"/>
      <c r="O35" s="403">
        <f>O38</f>
        <v>423.82723238833421</v>
      </c>
      <c r="P35" s="404"/>
      <c r="Q35" s="405"/>
      <c r="R35" s="406"/>
      <c r="S35" s="405"/>
      <c r="T35" s="406"/>
      <c r="U35" s="405"/>
      <c r="V35" s="406"/>
      <c r="W35" s="405"/>
      <c r="X35" s="406"/>
      <c r="Y35" s="405"/>
      <c r="Z35" s="406"/>
      <c r="AA35" s="405"/>
      <c r="AB35" s="406"/>
      <c r="AC35" s="405"/>
      <c r="AD35" s="406"/>
      <c r="AE35" s="409"/>
      <c r="AF35" s="410"/>
      <c r="AG35" s="410"/>
      <c r="AH35" s="411"/>
      <c r="AI35" s="577"/>
      <c r="AJ35" s="578"/>
    </row>
    <row r="36" spans="1:36" ht="15.75" thickBot="1">
      <c r="A36" s="568"/>
      <c r="B36" s="439"/>
      <c r="C36" s="439"/>
      <c r="D36" s="439"/>
      <c r="E36" s="439"/>
      <c r="F36" s="440"/>
      <c r="G36" s="412" t="s">
        <v>418</v>
      </c>
      <c r="H36" s="413"/>
      <c r="I36" s="414"/>
      <c r="J36" s="415"/>
      <c r="K36" s="445">
        <f>AI34/3</f>
        <v>9762.1136666666662</v>
      </c>
      <c r="L36" s="446"/>
      <c r="M36" s="445">
        <f>K36</f>
        <v>9762.1136666666662</v>
      </c>
      <c r="N36" s="446"/>
      <c r="O36" s="445">
        <f t="shared" si="1"/>
        <v>9762.1136666666662</v>
      </c>
      <c r="P36" s="446"/>
      <c r="Q36" s="414"/>
      <c r="R36" s="415"/>
      <c r="S36" s="414"/>
      <c r="T36" s="415"/>
      <c r="U36" s="414"/>
      <c r="V36" s="415"/>
      <c r="W36" s="414"/>
      <c r="X36" s="415"/>
      <c r="Y36" s="414"/>
      <c r="Z36" s="415"/>
      <c r="AA36" s="414"/>
      <c r="AB36" s="415"/>
      <c r="AC36" s="414"/>
      <c r="AD36" s="415"/>
      <c r="AE36" s="416"/>
      <c r="AF36" s="417"/>
      <c r="AG36" s="417"/>
      <c r="AH36" s="418"/>
      <c r="AI36" s="579"/>
      <c r="AJ36" s="580"/>
    </row>
    <row r="37" spans="1:36" ht="15.75" thickTop="1">
      <c r="A37" s="566" t="s">
        <v>109</v>
      </c>
      <c r="B37" s="435" t="str">
        <f>'ORÇ. GERAL'!D78</f>
        <v>ELEMENTOS DE MADEIRA</v>
      </c>
      <c r="C37" s="435"/>
      <c r="D37" s="435"/>
      <c r="E37" s="435"/>
      <c r="F37" s="436"/>
      <c r="G37" s="441" t="s">
        <v>422</v>
      </c>
      <c r="H37" s="442"/>
      <c r="I37" s="407"/>
      <c r="J37" s="408"/>
      <c r="K37" s="407"/>
      <c r="L37" s="408"/>
      <c r="M37" s="443">
        <f>M39-M38</f>
        <v>2572.7906396763883</v>
      </c>
      <c r="N37" s="444"/>
      <c r="O37" s="443">
        <f t="shared" si="1"/>
        <v>2572.7906396763883</v>
      </c>
      <c r="P37" s="444"/>
      <c r="Q37" s="407"/>
      <c r="R37" s="408"/>
      <c r="S37" s="407"/>
      <c r="T37" s="408"/>
      <c r="U37" s="407"/>
      <c r="V37" s="408"/>
      <c r="W37" s="407"/>
      <c r="X37" s="408"/>
      <c r="Y37" s="407"/>
      <c r="Z37" s="408"/>
      <c r="AA37" s="407"/>
      <c r="AB37" s="408"/>
      <c r="AC37" s="407"/>
      <c r="AD37" s="408"/>
      <c r="AE37" s="426"/>
      <c r="AF37" s="427"/>
      <c r="AG37" s="427"/>
      <c r="AH37" s="428"/>
      <c r="AI37" s="575">
        <f>'ORÇ. GERAL'!H78</f>
        <v>5851.96</v>
      </c>
      <c r="AJ37" s="576"/>
    </row>
    <row r="38" spans="1:36">
      <c r="A38" s="567"/>
      <c r="B38" s="437"/>
      <c r="C38" s="437"/>
      <c r="D38" s="437"/>
      <c r="E38" s="437"/>
      <c r="F38" s="438"/>
      <c r="G38" s="401" t="s">
        <v>421</v>
      </c>
      <c r="H38" s="402"/>
      <c r="I38" s="405"/>
      <c r="J38" s="406"/>
      <c r="K38" s="405"/>
      <c r="L38" s="406"/>
      <c r="M38" s="403">
        <f>M41</f>
        <v>353.18936032361188</v>
      </c>
      <c r="N38" s="404"/>
      <c r="O38" s="403">
        <f>O41</f>
        <v>423.82723238833421</v>
      </c>
      <c r="P38" s="404"/>
      <c r="Q38" s="405"/>
      <c r="R38" s="406"/>
      <c r="S38" s="405"/>
      <c r="T38" s="406"/>
      <c r="U38" s="405"/>
      <c r="V38" s="406"/>
      <c r="W38" s="405"/>
      <c r="X38" s="406"/>
      <c r="Y38" s="405"/>
      <c r="Z38" s="406"/>
      <c r="AA38" s="405"/>
      <c r="AB38" s="406"/>
      <c r="AC38" s="405"/>
      <c r="AD38" s="406"/>
      <c r="AE38" s="409"/>
      <c r="AF38" s="410"/>
      <c r="AG38" s="410"/>
      <c r="AH38" s="411"/>
      <c r="AI38" s="577"/>
      <c r="AJ38" s="578"/>
    </row>
    <row r="39" spans="1:36" ht="15.75" thickBot="1">
      <c r="A39" s="568"/>
      <c r="B39" s="439"/>
      <c r="C39" s="439"/>
      <c r="D39" s="439"/>
      <c r="E39" s="439"/>
      <c r="F39" s="440"/>
      <c r="G39" s="412" t="s">
        <v>418</v>
      </c>
      <c r="H39" s="413"/>
      <c r="I39" s="414"/>
      <c r="J39" s="415"/>
      <c r="K39" s="414"/>
      <c r="L39" s="415"/>
      <c r="M39" s="445">
        <f>AI37/2</f>
        <v>2925.98</v>
      </c>
      <c r="N39" s="446"/>
      <c r="O39" s="445">
        <f t="shared" si="1"/>
        <v>2925.98</v>
      </c>
      <c r="P39" s="446"/>
      <c r="Q39" s="414"/>
      <c r="R39" s="415"/>
      <c r="S39" s="414"/>
      <c r="T39" s="415"/>
      <c r="U39" s="414"/>
      <c r="V39" s="415"/>
      <c r="W39" s="414"/>
      <c r="X39" s="415"/>
      <c r="Y39" s="414"/>
      <c r="Z39" s="415"/>
      <c r="AA39" s="414"/>
      <c r="AB39" s="415"/>
      <c r="AC39" s="414"/>
      <c r="AD39" s="415"/>
      <c r="AE39" s="416"/>
      <c r="AF39" s="417"/>
      <c r="AG39" s="417"/>
      <c r="AH39" s="418"/>
      <c r="AI39" s="579"/>
      <c r="AJ39" s="580"/>
    </row>
    <row r="40" spans="1:36" ht="15.75" thickTop="1">
      <c r="A40" s="566" t="s">
        <v>124</v>
      </c>
      <c r="B40" s="435" t="str">
        <f>'ORÇ. GERAL'!D86</f>
        <v>ELEMENTOS METÁLICOS</v>
      </c>
      <c r="C40" s="435"/>
      <c r="D40" s="435"/>
      <c r="E40" s="435"/>
      <c r="F40" s="436"/>
      <c r="G40" s="441" t="s">
        <v>422</v>
      </c>
      <c r="H40" s="442"/>
      <c r="I40" s="407"/>
      <c r="J40" s="408"/>
      <c r="K40" s="407"/>
      <c r="L40" s="408"/>
      <c r="M40" s="443">
        <f>M42-M41</f>
        <v>5501.9305396763884</v>
      </c>
      <c r="N40" s="444"/>
      <c r="O40" s="443">
        <f t="shared" si="1"/>
        <v>5501.9305396763884</v>
      </c>
      <c r="P40" s="444"/>
      <c r="Q40" s="407"/>
      <c r="R40" s="408"/>
      <c r="S40" s="407"/>
      <c r="T40" s="408"/>
      <c r="U40" s="407"/>
      <c r="V40" s="408"/>
      <c r="W40" s="407"/>
      <c r="X40" s="408"/>
      <c r="Y40" s="407"/>
      <c r="Z40" s="408"/>
      <c r="AA40" s="407"/>
      <c r="AB40" s="408"/>
      <c r="AC40" s="407"/>
      <c r="AD40" s="408"/>
      <c r="AE40" s="426"/>
      <c r="AF40" s="427"/>
      <c r="AG40" s="427"/>
      <c r="AH40" s="428"/>
      <c r="AI40" s="575">
        <f>'ORÇ. GERAL'!H86</f>
        <v>11710.239800000001</v>
      </c>
      <c r="AJ40" s="576"/>
    </row>
    <row r="41" spans="1:36">
      <c r="A41" s="567"/>
      <c r="B41" s="437"/>
      <c r="C41" s="437"/>
      <c r="D41" s="437"/>
      <c r="E41" s="437"/>
      <c r="F41" s="438"/>
      <c r="G41" s="401" t="s">
        <v>421</v>
      </c>
      <c r="H41" s="402"/>
      <c r="I41" s="405"/>
      <c r="J41" s="406"/>
      <c r="K41" s="405"/>
      <c r="L41" s="406"/>
      <c r="M41" s="403">
        <f>M88/6</f>
        <v>353.18936032361188</v>
      </c>
      <c r="N41" s="404"/>
      <c r="O41" s="403">
        <f>O44</f>
        <v>423.82723238833421</v>
      </c>
      <c r="P41" s="404"/>
      <c r="Q41" s="405"/>
      <c r="R41" s="406"/>
      <c r="S41" s="405"/>
      <c r="T41" s="406"/>
      <c r="U41" s="405"/>
      <c r="V41" s="406"/>
      <c r="W41" s="405"/>
      <c r="X41" s="406"/>
      <c r="Y41" s="405"/>
      <c r="Z41" s="406"/>
      <c r="AA41" s="405"/>
      <c r="AB41" s="406"/>
      <c r="AC41" s="405"/>
      <c r="AD41" s="406"/>
      <c r="AE41" s="409"/>
      <c r="AF41" s="410"/>
      <c r="AG41" s="410"/>
      <c r="AH41" s="411"/>
      <c r="AI41" s="577"/>
      <c r="AJ41" s="578"/>
    </row>
    <row r="42" spans="1:36" ht="15.75" thickBot="1">
      <c r="A42" s="568"/>
      <c r="B42" s="439"/>
      <c r="C42" s="439"/>
      <c r="D42" s="439"/>
      <c r="E42" s="439"/>
      <c r="F42" s="440"/>
      <c r="G42" s="412" t="s">
        <v>418</v>
      </c>
      <c r="H42" s="413"/>
      <c r="I42" s="414"/>
      <c r="J42" s="415"/>
      <c r="K42" s="414"/>
      <c r="L42" s="415"/>
      <c r="M42" s="445">
        <f>AI40/2</f>
        <v>5855.1199000000006</v>
      </c>
      <c r="N42" s="446"/>
      <c r="O42" s="445">
        <f>M42</f>
        <v>5855.1199000000006</v>
      </c>
      <c r="P42" s="446"/>
      <c r="Q42" s="414"/>
      <c r="R42" s="415"/>
      <c r="S42" s="414"/>
      <c r="T42" s="415"/>
      <c r="U42" s="414"/>
      <c r="V42" s="415"/>
      <c r="W42" s="414"/>
      <c r="X42" s="415"/>
      <c r="Y42" s="414"/>
      <c r="Z42" s="415"/>
      <c r="AA42" s="414"/>
      <c r="AB42" s="415"/>
      <c r="AC42" s="414"/>
      <c r="AD42" s="415"/>
      <c r="AE42" s="416"/>
      <c r="AF42" s="417"/>
      <c r="AG42" s="417"/>
      <c r="AH42" s="418"/>
      <c r="AI42" s="579"/>
      <c r="AJ42" s="580"/>
    </row>
    <row r="43" spans="1:36" ht="15.75" thickTop="1">
      <c r="A43" s="566" t="s">
        <v>143</v>
      </c>
      <c r="B43" s="435" t="str">
        <f>'ORÇ. GERAL'!D99</f>
        <v>COBERTURA E LATERAIS</v>
      </c>
      <c r="C43" s="435"/>
      <c r="D43" s="435"/>
      <c r="E43" s="435"/>
      <c r="F43" s="436"/>
      <c r="G43" s="441" t="s">
        <v>422</v>
      </c>
      <c r="H43" s="442"/>
      <c r="I43" s="407"/>
      <c r="J43" s="408"/>
      <c r="K43" s="407"/>
      <c r="L43" s="408"/>
      <c r="M43" s="407"/>
      <c r="N43" s="408"/>
      <c r="O43" s="443">
        <f>O45-O44</f>
        <v>17241.492367611667</v>
      </c>
      <c r="P43" s="444"/>
      <c r="Q43" s="443">
        <f t="shared" ref="Q43:Q48" si="2">O43</f>
        <v>17241.492367611667</v>
      </c>
      <c r="R43" s="444"/>
      <c r="S43" s="443">
        <f t="shared" ref="S43:S48" si="3">Q43</f>
        <v>17241.492367611667</v>
      </c>
      <c r="T43" s="444"/>
      <c r="U43" s="443">
        <f t="shared" ref="U43:U48" si="4">S43</f>
        <v>17241.492367611667</v>
      </c>
      <c r="V43" s="444"/>
      <c r="W43" s="407"/>
      <c r="X43" s="408"/>
      <c r="Y43" s="407"/>
      <c r="Z43" s="408"/>
      <c r="AA43" s="407"/>
      <c r="AB43" s="408"/>
      <c r="AC43" s="407"/>
      <c r="AD43" s="408"/>
      <c r="AE43" s="426"/>
      <c r="AF43" s="427"/>
      <c r="AG43" s="427"/>
      <c r="AH43" s="428"/>
      <c r="AI43" s="575">
        <f>'ORÇ. GERAL'!H99</f>
        <v>70661.27840000001</v>
      </c>
      <c r="AJ43" s="576"/>
    </row>
    <row r="44" spans="1:36">
      <c r="A44" s="567"/>
      <c r="B44" s="437"/>
      <c r="C44" s="437"/>
      <c r="D44" s="437"/>
      <c r="E44" s="437"/>
      <c r="F44" s="438"/>
      <c r="G44" s="401" t="s">
        <v>421</v>
      </c>
      <c r="H44" s="402"/>
      <c r="I44" s="405"/>
      <c r="J44" s="406"/>
      <c r="K44" s="405"/>
      <c r="L44" s="406"/>
      <c r="M44" s="405"/>
      <c r="N44" s="406"/>
      <c r="O44" s="403">
        <f>O47</f>
        <v>423.82723238833421</v>
      </c>
      <c r="P44" s="404"/>
      <c r="Q44" s="403">
        <f>Q47</f>
        <v>1059.5680809708356</v>
      </c>
      <c r="R44" s="404"/>
      <c r="S44" s="403">
        <f t="shared" si="3"/>
        <v>1059.5680809708356</v>
      </c>
      <c r="T44" s="404"/>
      <c r="U44" s="403">
        <f t="shared" si="4"/>
        <v>1059.5680809708356</v>
      </c>
      <c r="V44" s="404"/>
      <c r="W44" s="405"/>
      <c r="X44" s="406"/>
      <c r="Y44" s="405"/>
      <c r="Z44" s="406"/>
      <c r="AA44" s="405"/>
      <c r="AB44" s="406"/>
      <c r="AC44" s="405"/>
      <c r="AD44" s="406"/>
      <c r="AE44" s="409"/>
      <c r="AF44" s="410"/>
      <c r="AG44" s="410"/>
      <c r="AH44" s="411"/>
      <c r="AI44" s="577"/>
      <c r="AJ44" s="578"/>
    </row>
    <row r="45" spans="1:36" ht="15.75" thickBot="1">
      <c r="A45" s="568"/>
      <c r="B45" s="439"/>
      <c r="C45" s="439"/>
      <c r="D45" s="439"/>
      <c r="E45" s="439"/>
      <c r="F45" s="440"/>
      <c r="G45" s="412" t="s">
        <v>418</v>
      </c>
      <c r="H45" s="413"/>
      <c r="I45" s="414"/>
      <c r="J45" s="415"/>
      <c r="K45" s="414"/>
      <c r="L45" s="415"/>
      <c r="M45" s="414"/>
      <c r="N45" s="415"/>
      <c r="O45" s="445">
        <f>AI43/4</f>
        <v>17665.319600000003</v>
      </c>
      <c r="P45" s="446"/>
      <c r="Q45" s="445">
        <f t="shared" si="2"/>
        <v>17665.319600000003</v>
      </c>
      <c r="R45" s="446"/>
      <c r="S45" s="445">
        <f t="shared" si="3"/>
        <v>17665.319600000003</v>
      </c>
      <c r="T45" s="446"/>
      <c r="U45" s="445">
        <f t="shared" si="4"/>
        <v>17665.319600000003</v>
      </c>
      <c r="V45" s="446"/>
      <c r="W45" s="414"/>
      <c r="X45" s="415"/>
      <c r="Y45" s="414"/>
      <c r="Z45" s="415"/>
      <c r="AA45" s="414"/>
      <c r="AB45" s="415"/>
      <c r="AC45" s="414"/>
      <c r="AD45" s="415"/>
      <c r="AE45" s="416"/>
      <c r="AF45" s="417"/>
      <c r="AG45" s="417"/>
      <c r="AH45" s="418"/>
      <c r="AI45" s="579"/>
      <c r="AJ45" s="580"/>
    </row>
    <row r="46" spans="1:36" ht="15.75" thickTop="1">
      <c r="A46" s="566" t="s">
        <v>158</v>
      </c>
      <c r="B46" s="435" t="str">
        <f>'ORÇ. GERAL'!D107</f>
        <v>PISOS</v>
      </c>
      <c r="C46" s="435"/>
      <c r="D46" s="435"/>
      <c r="E46" s="435"/>
      <c r="F46" s="436"/>
      <c r="G46" s="441" t="s">
        <v>422</v>
      </c>
      <c r="H46" s="442"/>
      <c r="I46" s="407"/>
      <c r="J46" s="408"/>
      <c r="K46" s="407"/>
      <c r="L46" s="408"/>
      <c r="M46" s="407"/>
      <c r="N46" s="408"/>
      <c r="O46" s="443">
        <f>O48-O47</f>
        <v>28524.597117611665</v>
      </c>
      <c r="P46" s="444"/>
      <c r="Q46" s="443">
        <f t="shared" si="2"/>
        <v>28524.597117611665</v>
      </c>
      <c r="R46" s="444"/>
      <c r="S46" s="443">
        <f t="shared" si="3"/>
        <v>28524.597117611665</v>
      </c>
      <c r="T46" s="444"/>
      <c r="U46" s="443">
        <f>S46</f>
        <v>28524.597117611665</v>
      </c>
      <c r="V46" s="444"/>
      <c r="W46" s="407"/>
      <c r="X46" s="408"/>
      <c r="Y46" s="407"/>
      <c r="Z46" s="408"/>
      <c r="AA46" s="407"/>
      <c r="AB46" s="408"/>
      <c r="AC46" s="407"/>
      <c r="AD46" s="408"/>
      <c r="AE46" s="426"/>
      <c r="AF46" s="427"/>
      <c r="AG46" s="427"/>
      <c r="AH46" s="428"/>
      <c r="AI46" s="575">
        <f>'ORÇ. GERAL'!H107</f>
        <v>115793.6974</v>
      </c>
      <c r="AJ46" s="576"/>
    </row>
    <row r="47" spans="1:36">
      <c r="A47" s="567"/>
      <c r="B47" s="437"/>
      <c r="C47" s="437"/>
      <c r="D47" s="437"/>
      <c r="E47" s="437"/>
      <c r="F47" s="438"/>
      <c r="G47" s="401" t="s">
        <v>421</v>
      </c>
      <c r="H47" s="402"/>
      <c r="I47" s="405"/>
      <c r="J47" s="406"/>
      <c r="K47" s="405"/>
      <c r="L47" s="406"/>
      <c r="M47" s="405"/>
      <c r="N47" s="406"/>
      <c r="O47" s="403">
        <f>O88/5</f>
        <v>423.82723238833421</v>
      </c>
      <c r="P47" s="404"/>
      <c r="Q47" s="403">
        <f>Q88/2</f>
        <v>1059.5680809708356</v>
      </c>
      <c r="R47" s="404"/>
      <c r="S47" s="403">
        <f t="shared" si="3"/>
        <v>1059.5680809708356</v>
      </c>
      <c r="T47" s="404"/>
      <c r="U47" s="403">
        <f t="shared" si="4"/>
        <v>1059.5680809708356</v>
      </c>
      <c r="V47" s="404"/>
      <c r="W47" s="405"/>
      <c r="X47" s="406"/>
      <c r="Y47" s="405"/>
      <c r="Z47" s="406"/>
      <c r="AA47" s="405"/>
      <c r="AB47" s="406"/>
      <c r="AC47" s="405"/>
      <c r="AD47" s="406"/>
      <c r="AE47" s="409"/>
      <c r="AF47" s="410"/>
      <c r="AG47" s="410"/>
      <c r="AH47" s="411"/>
      <c r="AI47" s="577"/>
      <c r="AJ47" s="578"/>
    </row>
    <row r="48" spans="1:36" ht="15.75" thickBot="1">
      <c r="A48" s="568"/>
      <c r="B48" s="439"/>
      <c r="C48" s="439"/>
      <c r="D48" s="439"/>
      <c r="E48" s="439"/>
      <c r="F48" s="440"/>
      <c r="G48" s="412" t="s">
        <v>418</v>
      </c>
      <c r="H48" s="413"/>
      <c r="I48" s="414"/>
      <c r="J48" s="415"/>
      <c r="K48" s="414"/>
      <c r="L48" s="415"/>
      <c r="M48" s="414"/>
      <c r="N48" s="415"/>
      <c r="O48" s="445">
        <f>AI46/4</f>
        <v>28948.424350000001</v>
      </c>
      <c r="P48" s="446"/>
      <c r="Q48" s="445">
        <f t="shared" si="2"/>
        <v>28948.424350000001</v>
      </c>
      <c r="R48" s="446"/>
      <c r="S48" s="445">
        <f t="shared" si="3"/>
        <v>28948.424350000001</v>
      </c>
      <c r="T48" s="446"/>
      <c r="U48" s="445">
        <f t="shared" si="4"/>
        <v>28948.424350000001</v>
      </c>
      <c r="V48" s="446"/>
      <c r="W48" s="414"/>
      <c r="X48" s="415"/>
      <c r="Y48" s="414"/>
      <c r="Z48" s="415"/>
      <c r="AA48" s="414"/>
      <c r="AB48" s="415"/>
      <c r="AC48" s="414"/>
      <c r="AD48" s="415"/>
      <c r="AE48" s="416"/>
      <c r="AF48" s="417"/>
      <c r="AG48" s="417"/>
      <c r="AH48" s="418"/>
      <c r="AI48" s="579"/>
      <c r="AJ48" s="580"/>
    </row>
    <row r="49" spans="1:36" ht="15.75" thickTop="1">
      <c r="A49" s="566" t="s">
        <v>177</v>
      </c>
      <c r="B49" s="435" t="str">
        <f>'ORÇ. GERAL'!D118</f>
        <v>LOUÇAS E METAIS</v>
      </c>
      <c r="C49" s="435"/>
      <c r="D49" s="435"/>
      <c r="E49" s="435"/>
      <c r="F49" s="436"/>
      <c r="G49" s="441" t="s">
        <v>422</v>
      </c>
      <c r="H49" s="442"/>
      <c r="I49" s="407"/>
      <c r="J49" s="408"/>
      <c r="K49" s="407"/>
      <c r="L49" s="408"/>
      <c r="M49" s="407"/>
      <c r="N49" s="408"/>
      <c r="O49" s="407"/>
      <c r="P49" s="408"/>
      <c r="Q49" s="407"/>
      <c r="R49" s="408"/>
      <c r="S49" s="407"/>
      <c r="T49" s="408"/>
      <c r="U49" s="407"/>
      <c r="V49" s="408"/>
      <c r="W49" s="407"/>
      <c r="X49" s="408"/>
      <c r="Y49" s="407"/>
      <c r="Z49" s="408"/>
      <c r="AA49" s="443">
        <f>AA51-AA50</f>
        <v>3323.9572380583286</v>
      </c>
      <c r="AB49" s="444"/>
      <c r="AC49" s="443">
        <f>AA49</f>
        <v>3323.9572380583286</v>
      </c>
      <c r="AD49" s="444"/>
      <c r="AE49" s="426"/>
      <c r="AF49" s="427"/>
      <c r="AG49" s="427"/>
      <c r="AH49" s="428"/>
      <c r="AI49" s="575">
        <f>'ORÇ. GERAL'!H118</f>
        <v>10886.186799999999</v>
      </c>
      <c r="AJ49" s="576"/>
    </row>
    <row r="50" spans="1:36">
      <c r="A50" s="567"/>
      <c r="B50" s="437"/>
      <c r="C50" s="437"/>
      <c r="D50" s="437"/>
      <c r="E50" s="437"/>
      <c r="F50" s="438"/>
      <c r="G50" s="401" t="s">
        <v>421</v>
      </c>
      <c r="H50" s="402"/>
      <c r="I50" s="405"/>
      <c r="J50" s="406"/>
      <c r="K50" s="405"/>
      <c r="L50" s="406"/>
      <c r="M50" s="405"/>
      <c r="N50" s="406"/>
      <c r="O50" s="405"/>
      <c r="P50" s="406"/>
      <c r="Q50" s="405"/>
      <c r="R50" s="406"/>
      <c r="S50" s="405"/>
      <c r="T50" s="406"/>
      <c r="U50" s="405"/>
      <c r="V50" s="406"/>
      <c r="W50" s="405"/>
      <c r="X50" s="406"/>
      <c r="Y50" s="405"/>
      <c r="Z50" s="406"/>
      <c r="AA50" s="403">
        <f>Y53</f>
        <v>2119.1361619416712</v>
      </c>
      <c r="AB50" s="404"/>
      <c r="AC50" s="403">
        <f>AC68</f>
        <v>1059.5680809708356</v>
      </c>
      <c r="AD50" s="404"/>
      <c r="AE50" s="409"/>
      <c r="AF50" s="410"/>
      <c r="AG50" s="410"/>
      <c r="AH50" s="411"/>
      <c r="AI50" s="577"/>
      <c r="AJ50" s="578"/>
    </row>
    <row r="51" spans="1:36" ht="15.75" thickBot="1">
      <c r="A51" s="568"/>
      <c r="B51" s="439"/>
      <c r="C51" s="439"/>
      <c r="D51" s="439"/>
      <c r="E51" s="439"/>
      <c r="F51" s="440"/>
      <c r="G51" s="412" t="s">
        <v>418</v>
      </c>
      <c r="H51" s="413"/>
      <c r="I51" s="414"/>
      <c r="J51" s="415"/>
      <c r="K51" s="414"/>
      <c r="L51" s="415"/>
      <c r="M51" s="414"/>
      <c r="N51" s="415"/>
      <c r="O51" s="414"/>
      <c r="P51" s="415"/>
      <c r="Q51" s="414"/>
      <c r="R51" s="415"/>
      <c r="S51" s="414"/>
      <c r="T51" s="415"/>
      <c r="U51" s="414"/>
      <c r="V51" s="415"/>
      <c r="W51" s="414"/>
      <c r="X51" s="415"/>
      <c r="Y51" s="414"/>
      <c r="Z51" s="415"/>
      <c r="AA51" s="445">
        <f>AC51</f>
        <v>5443.0933999999997</v>
      </c>
      <c r="AB51" s="446"/>
      <c r="AC51" s="445">
        <f>AI49/2</f>
        <v>5443.0933999999997</v>
      </c>
      <c r="AD51" s="446"/>
      <c r="AE51" s="416"/>
      <c r="AF51" s="417"/>
      <c r="AG51" s="417"/>
      <c r="AH51" s="418"/>
      <c r="AI51" s="579"/>
      <c r="AJ51" s="580"/>
    </row>
    <row r="52" spans="1:36" ht="15.75" thickTop="1">
      <c r="A52" s="566" t="s">
        <v>206</v>
      </c>
      <c r="B52" s="435" t="str">
        <f>'ORÇ. GERAL'!D135</f>
        <v>INSTALAÇÕES HIDRÁULICAS</v>
      </c>
      <c r="C52" s="435"/>
      <c r="D52" s="435"/>
      <c r="E52" s="435"/>
      <c r="F52" s="436"/>
      <c r="G52" s="441" t="s">
        <v>422</v>
      </c>
      <c r="H52" s="442"/>
      <c r="I52" s="407"/>
      <c r="J52" s="408"/>
      <c r="K52" s="407"/>
      <c r="L52" s="408"/>
      <c r="M52" s="407"/>
      <c r="N52" s="408"/>
      <c r="O52" s="407"/>
      <c r="P52" s="408"/>
      <c r="Q52" s="407"/>
      <c r="R52" s="408"/>
      <c r="S52" s="407"/>
      <c r="T52" s="408"/>
      <c r="U52" s="407"/>
      <c r="V52" s="408"/>
      <c r="W52" s="443">
        <f>W54-W53</f>
        <v>9366.4788380583304</v>
      </c>
      <c r="X52" s="444"/>
      <c r="Y52" s="443">
        <f t="shared" ref="Y52:Y60" si="5">W52</f>
        <v>9366.4788380583304</v>
      </c>
      <c r="Z52" s="444"/>
      <c r="AA52" s="407"/>
      <c r="AB52" s="408"/>
      <c r="AC52" s="407"/>
      <c r="AD52" s="408"/>
      <c r="AE52" s="426"/>
      <c r="AF52" s="427"/>
      <c r="AG52" s="427"/>
      <c r="AH52" s="428"/>
      <c r="AI52" s="575">
        <f>'ORÇ. GERAL'!H135</f>
        <v>22971.230000000003</v>
      </c>
      <c r="AJ52" s="576"/>
    </row>
    <row r="53" spans="1:36">
      <c r="A53" s="567"/>
      <c r="B53" s="437"/>
      <c r="C53" s="437"/>
      <c r="D53" s="437"/>
      <c r="E53" s="437"/>
      <c r="F53" s="438"/>
      <c r="G53" s="401" t="s">
        <v>421</v>
      </c>
      <c r="H53" s="402"/>
      <c r="I53" s="405"/>
      <c r="J53" s="406"/>
      <c r="K53" s="405"/>
      <c r="L53" s="406"/>
      <c r="M53" s="405"/>
      <c r="N53" s="406"/>
      <c r="O53" s="405"/>
      <c r="P53" s="406"/>
      <c r="Q53" s="405"/>
      <c r="R53" s="406"/>
      <c r="S53" s="405"/>
      <c r="T53" s="406"/>
      <c r="U53" s="405"/>
      <c r="V53" s="406"/>
      <c r="W53" s="403">
        <f>W88</f>
        <v>2119.1361619416712</v>
      </c>
      <c r="X53" s="404"/>
      <c r="Y53" s="403">
        <f>W53</f>
        <v>2119.1361619416712</v>
      </c>
      <c r="Z53" s="404"/>
      <c r="AA53" s="405"/>
      <c r="AB53" s="406"/>
      <c r="AC53" s="405"/>
      <c r="AD53" s="406"/>
      <c r="AE53" s="409"/>
      <c r="AF53" s="410"/>
      <c r="AG53" s="410"/>
      <c r="AH53" s="411"/>
      <c r="AI53" s="577"/>
      <c r="AJ53" s="578"/>
    </row>
    <row r="54" spans="1:36" ht="15.75" thickBot="1">
      <c r="A54" s="568"/>
      <c r="B54" s="439"/>
      <c r="C54" s="439"/>
      <c r="D54" s="439"/>
      <c r="E54" s="439"/>
      <c r="F54" s="440"/>
      <c r="G54" s="412" t="s">
        <v>418</v>
      </c>
      <c r="H54" s="413"/>
      <c r="I54" s="414"/>
      <c r="J54" s="415"/>
      <c r="K54" s="414"/>
      <c r="L54" s="415"/>
      <c r="M54" s="414"/>
      <c r="N54" s="415"/>
      <c r="O54" s="414"/>
      <c r="P54" s="415"/>
      <c r="Q54" s="414"/>
      <c r="R54" s="415"/>
      <c r="S54" s="414"/>
      <c r="T54" s="415"/>
      <c r="U54" s="414"/>
      <c r="V54" s="415"/>
      <c r="W54" s="445">
        <f>AI52/2</f>
        <v>11485.615000000002</v>
      </c>
      <c r="X54" s="446"/>
      <c r="Y54" s="445">
        <f t="shared" si="5"/>
        <v>11485.615000000002</v>
      </c>
      <c r="Z54" s="446"/>
      <c r="AA54" s="414"/>
      <c r="AB54" s="415"/>
      <c r="AC54" s="414"/>
      <c r="AD54" s="415"/>
      <c r="AE54" s="416"/>
      <c r="AF54" s="417"/>
      <c r="AG54" s="417"/>
      <c r="AH54" s="418"/>
      <c r="AI54" s="579"/>
      <c r="AJ54" s="580"/>
    </row>
    <row r="55" spans="1:36" ht="15.75" customHeight="1" thickTop="1">
      <c r="A55" s="509" t="s">
        <v>250</v>
      </c>
      <c r="B55" s="512" t="str">
        <f>'ORÇ. GERAL'!D164</f>
        <v xml:space="preserve">INSTALAÇÕES ELÉTRICAS  </v>
      </c>
      <c r="C55" s="513"/>
      <c r="D55" s="513"/>
      <c r="E55" s="513"/>
      <c r="F55" s="514"/>
      <c r="G55" s="521" t="s">
        <v>579</v>
      </c>
      <c r="H55" s="522"/>
      <c r="I55" s="407"/>
      <c r="J55" s="408"/>
      <c r="K55" s="407"/>
      <c r="L55" s="408"/>
      <c r="M55" s="407"/>
      <c r="N55" s="408"/>
      <c r="O55" s="407"/>
      <c r="P55" s="408"/>
      <c r="Q55" s="407"/>
      <c r="R55" s="408"/>
      <c r="S55" s="407"/>
      <c r="T55" s="408"/>
      <c r="U55" s="407"/>
      <c r="V55" s="408"/>
      <c r="W55" s="527">
        <f>W57-W56</f>
        <v>17173.862499999999</v>
      </c>
      <c r="X55" s="533"/>
      <c r="Y55" s="527">
        <f t="shared" si="5"/>
        <v>17173.862499999999</v>
      </c>
      <c r="Z55" s="533"/>
      <c r="AA55" s="407"/>
      <c r="AB55" s="408"/>
      <c r="AC55" s="407"/>
      <c r="AD55" s="408"/>
      <c r="AE55" s="426"/>
      <c r="AF55" s="427"/>
      <c r="AG55" s="427"/>
      <c r="AH55" s="428"/>
      <c r="AI55" s="527">
        <f>'ORÇ. GERAL'!H164</f>
        <v>34347.724999999999</v>
      </c>
      <c r="AJ55" s="528"/>
    </row>
    <row r="56" spans="1:36">
      <c r="A56" s="510"/>
      <c r="B56" s="515"/>
      <c r="C56" s="516"/>
      <c r="D56" s="516"/>
      <c r="E56" s="516"/>
      <c r="F56" s="517"/>
      <c r="G56" s="523"/>
      <c r="H56" s="524"/>
      <c r="I56" s="405"/>
      <c r="J56" s="406"/>
      <c r="K56" s="405"/>
      <c r="L56" s="406"/>
      <c r="M56" s="405"/>
      <c r="N56" s="406"/>
      <c r="O56" s="405"/>
      <c r="P56" s="406"/>
      <c r="Q56" s="405"/>
      <c r="R56" s="406"/>
      <c r="S56" s="405"/>
      <c r="T56" s="406"/>
      <c r="U56" s="405"/>
      <c r="V56" s="406"/>
      <c r="W56" s="534"/>
      <c r="X56" s="535"/>
      <c r="Y56" s="534"/>
      <c r="Z56" s="535"/>
      <c r="AA56" s="405"/>
      <c r="AB56" s="406"/>
      <c r="AC56" s="405"/>
      <c r="AD56" s="406"/>
      <c r="AE56" s="409"/>
      <c r="AF56" s="410"/>
      <c r="AG56" s="410"/>
      <c r="AH56" s="411"/>
      <c r="AI56" s="529"/>
      <c r="AJ56" s="530"/>
    </row>
    <row r="57" spans="1:36" ht="15.75" thickBot="1">
      <c r="A57" s="511"/>
      <c r="B57" s="518"/>
      <c r="C57" s="519"/>
      <c r="D57" s="519"/>
      <c r="E57" s="519"/>
      <c r="F57" s="520"/>
      <c r="G57" s="462" t="s">
        <v>418</v>
      </c>
      <c r="H57" s="463"/>
      <c r="I57" s="414"/>
      <c r="J57" s="415"/>
      <c r="K57" s="414"/>
      <c r="L57" s="415"/>
      <c r="M57" s="414"/>
      <c r="N57" s="415"/>
      <c r="O57" s="414"/>
      <c r="P57" s="415"/>
      <c r="Q57" s="414"/>
      <c r="R57" s="415"/>
      <c r="S57" s="414"/>
      <c r="T57" s="415"/>
      <c r="U57" s="414"/>
      <c r="V57" s="415"/>
      <c r="W57" s="445">
        <f>AI55/2</f>
        <v>17173.862499999999</v>
      </c>
      <c r="X57" s="446"/>
      <c r="Y57" s="445">
        <f t="shared" si="5"/>
        <v>17173.862499999999</v>
      </c>
      <c r="Z57" s="446"/>
      <c r="AA57" s="414"/>
      <c r="AB57" s="415"/>
      <c r="AC57" s="414"/>
      <c r="AD57" s="415"/>
      <c r="AE57" s="416"/>
      <c r="AF57" s="417"/>
      <c r="AG57" s="417"/>
      <c r="AH57" s="418"/>
      <c r="AI57" s="531"/>
      <c r="AJ57" s="532"/>
    </row>
    <row r="58" spans="1:36" ht="15.75" customHeight="1" thickTop="1">
      <c r="A58" s="509" t="s">
        <v>321</v>
      </c>
      <c r="B58" s="456" t="str">
        <f>'ORÇ. GERAL'!D209</f>
        <v>PINTURA GERAL (INTERNA + EXTERNA)</v>
      </c>
      <c r="C58" s="435"/>
      <c r="D58" s="435"/>
      <c r="E58" s="435"/>
      <c r="F58" s="436"/>
      <c r="G58" s="521" t="s">
        <v>579</v>
      </c>
      <c r="H58" s="522"/>
      <c r="I58" s="407"/>
      <c r="J58" s="408"/>
      <c r="K58" s="407"/>
      <c r="L58" s="408"/>
      <c r="M58" s="407"/>
      <c r="N58" s="408"/>
      <c r="O58" s="407"/>
      <c r="P58" s="408"/>
      <c r="Q58" s="407"/>
      <c r="R58" s="408"/>
      <c r="S58" s="407"/>
      <c r="T58" s="408"/>
      <c r="U58" s="407"/>
      <c r="V58" s="408"/>
      <c r="W58" s="527">
        <f>W60-W59</f>
        <v>22290.9764</v>
      </c>
      <c r="X58" s="533"/>
      <c r="Y58" s="527">
        <f t="shared" ref="Y58" si="6">Y60-Y59</f>
        <v>22290.9764</v>
      </c>
      <c r="Z58" s="533"/>
      <c r="AA58" s="527">
        <f t="shared" ref="AA58" si="7">AA60-AA59</f>
        <v>22290.9764</v>
      </c>
      <c r="AB58" s="533"/>
      <c r="AC58" s="527">
        <f t="shared" ref="AC58" si="8">AC60-AC59</f>
        <v>22290.9764</v>
      </c>
      <c r="AD58" s="533"/>
      <c r="AE58" s="426"/>
      <c r="AF58" s="427"/>
      <c r="AG58" s="427"/>
      <c r="AH58" s="428"/>
      <c r="AI58" s="581">
        <f>'ORÇ. GERAL'!H209</f>
        <v>89163.905599999998</v>
      </c>
      <c r="AJ58" s="582"/>
    </row>
    <row r="59" spans="1:36">
      <c r="A59" s="510"/>
      <c r="B59" s="457"/>
      <c r="C59" s="437"/>
      <c r="D59" s="437"/>
      <c r="E59" s="437"/>
      <c r="F59" s="438"/>
      <c r="G59" s="523"/>
      <c r="H59" s="524"/>
      <c r="I59" s="405"/>
      <c r="J59" s="406"/>
      <c r="K59" s="405"/>
      <c r="L59" s="406"/>
      <c r="M59" s="405"/>
      <c r="N59" s="406"/>
      <c r="O59" s="405"/>
      <c r="P59" s="406"/>
      <c r="Q59" s="405"/>
      <c r="R59" s="406"/>
      <c r="S59" s="405"/>
      <c r="T59" s="406"/>
      <c r="U59" s="405"/>
      <c r="V59" s="406"/>
      <c r="W59" s="534"/>
      <c r="X59" s="535"/>
      <c r="Y59" s="534"/>
      <c r="Z59" s="535"/>
      <c r="AA59" s="534"/>
      <c r="AB59" s="535"/>
      <c r="AC59" s="534"/>
      <c r="AD59" s="535"/>
      <c r="AE59" s="409"/>
      <c r="AF59" s="410"/>
      <c r="AG59" s="410"/>
      <c r="AH59" s="411"/>
      <c r="AI59" s="583"/>
      <c r="AJ59" s="584"/>
    </row>
    <row r="60" spans="1:36" ht="15.75" thickBot="1">
      <c r="A60" s="511"/>
      <c r="B60" s="458"/>
      <c r="C60" s="439"/>
      <c r="D60" s="439"/>
      <c r="E60" s="439"/>
      <c r="F60" s="440"/>
      <c r="G60" s="462" t="s">
        <v>418</v>
      </c>
      <c r="H60" s="463"/>
      <c r="I60" s="414"/>
      <c r="J60" s="415"/>
      <c r="K60" s="414"/>
      <c r="L60" s="415"/>
      <c r="M60" s="414"/>
      <c r="N60" s="415"/>
      <c r="O60" s="414"/>
      <c r="P60" s="415"/>
      <c r="Q60" s="414"/>
      <c r="R60" s="415"/>
      <c r="S60" s="414"/>
      <c r="T60" s="415"/>
      <c r="U60" s="414"/>
      <c r="V60" s="415"/>
      <c r="W60" s="445">
        <f>AI58/4</f>
        <v>22290.9764</v>
      </c>
      <c r="X60" s="446"/>
      <c r="Y60" s="445">
        <f t="shared" si="5"/>
        <v>22290.9764</v>
      </c>
      <c r="Z60" s="446"/>
      <c r="AA60" s="445">
        <f>Y60</f>
        <v>22290.9764</v>
      </c>
      <c r="AB60" s="446"/>
      <c r="AC60" s="445">
        <f>AA60</f>
        <v>22290.9764</v>
      </c>
      <c r="AD60" s="446"/>
      <c r="AE60" s="416"/>
      <c r="AF60" s="417"/>
      <c r="AG60" s="417"/>
      <c r="AH60" s="418"/>
      <c r="AI60" s="585"/>
      <c r="AJ60" s="586"/>
    </row>
    <row r="61" spans="1:36" ht="15.75" thickTop="1">
      <c r="A61" s="566" t="s">
        <v>330</v>
      </c>
      <c r="B61" s="435" t="str">
        <f>'ORÇ. GERAL'!D214</f>
        <v>SERVIÇOS COMPLEMENTARES</v>
      </c>
      <c r="C61" s="435"/>
      <c r="D61" s="435"/>
      <c r="E61" s="435"/>
      <c r="F61" s="436"/>
      <c r="G61" s="447" t="s">
        <v>422</v>
      </c>
      <c r="H61" s="448"/>
      <c r="I61" s="443">
        <f>I63-I62</f>
        <v>7927.2259595145824</v>
      </c>
      <c r="J61" s="444"/>
      <c r="K61" s="407"/>
      <c r="L61" s="408"/>
      <c r="M61" s="407"/>
      <c r="N61" s="408"/>
      <c r="O61" s="407"/>
      <c r="P61" s="408"/>
      <c r="Q61" s="407"/>
      <c r="R61" s="408"/>
      <c r="S61" s="407"/>
      <c r="T61" s="408"/>
      <c r="U61" s="407"/>
      <c r="V61" s="408"/>
      <c r="W61" s="407"/>
      <c r="X61" s="408"/>
      <c r="Y61" s="407"/>
      <c r="Z61" s="408"/>
      <c r="AA61" s="407"/>
      <c r="AB61" s="408"/>
      <c r="AC61" s="407"/>
      <c r="AD61" s="408"/>
      <c r="AE61" s="426"/>
      <c r="AF61" s="427"/>
      <c r="AG61" s="427"/>
      <c r="AH61" s="428"/>
      <c r="AI61" s="575">
        <f>'ORÇ. GERAL'!H214</f>
        <v>8457.01</v>
      </c>
      <c r="AJ61" s="576"/>
    </row>
    <row r="62" spans="1:36">
      <c r="A62" s="567"/>
      <c r="B62" s="437"/>
      <c r="C62" s="437"/>
      <c r="D62" s="437"/>
      <c r="E62" s="437"/>
      <c r="F62" s="438"/>
      <c r="G62" s="401" t="s">
        <v>421</v>
      </c>
      <c r="H62" s="402"/>
      <c r="I62" s="403">
        <f>I88/4</f>
        <v>529.78404048541779</v>
      </c>
      <c r="J62" s="404"/>
      <c r="K62" s="405"/>
      <c r="L62" s="406"/>
      <c r="M62" s="405"/>
      <c r="N62" s="406"/>
      <c r="O62" s="405"/>
      <c r="P62" s="406"/>
      <c r="Q62" s="405"/>
      <c r="R62" s="406"/>
      <c r="S62" s="405"/>
      <c r="T62" s="406"/>
      <c r="U62" s="405"/>
      <c r="V62" s="406"/>
      <c r="W62" s="405"/>
      <c r="X62" s="406"/>
      <c r="Y62" s="405"/>
      <c r="Z62" s="406"/>
      <c r="AA62" s="405"/>
      <c r="AB62" s="406"/>
      <c r="AC62" s="405"/>
      <c r="AD62" s="406"/>
      <c r="AE62" s="409"/>
      <c r="AF62" s="410"/>
      <c r="AG62" s="410"/>
      <c r="AH62" s="411"/>
      <c r="AI62" s="577"/>
      <c r="AJ62" s="578"/>
    </row>
    <row r="63" spans="1:36" ht="15.75" thickBot="1">
      <c r="A63" s="568"/>
      <c r="B63" s="439"/>
      <c r="C63" s="439"/>
      <c r="D63" s="439"/>
      <c r="E63" s="439"/>
      <c r="F63" s="440"/>
      <c r="G63" s="412" t="s">
        <v>418</v>
      </c>
      <c r="H63" s="413"/>
      <c r="I63" s="445">
        <f>AI61</f>
        <v>8457.01</v>
      </c>
      <c r="J63" s="446"/>
      <c r="K63" s="414"/>
      <c r="L63" s="415"/>
      <c r="M63" s="414"/>
      <c r="N63" s="415"/>
      <c r="O63" s="414"/>
      <c r="P63" s="415"/>
      <c r="Q63" s="414"/>
      <c r="R63" s="415"/>
      <c r="S63" s="414"/>
      <c r="T63" s="415"/>
      <c r="U63" s="414"/>
      <c r="V63" s="415"/>
      <c r="W63" s="414"/>
      <c r="X63" s="415"/>
      <c r="Y63" s="414"/>
      <c r="Z63" s="415"/>
      <c r="AA63" s="414"/>
      <c r="AB63" s="415"/>
      <c r="AC63" s="414"/>
      <c r="AD63" s="415"/>
      <c r="AE63" s="416"/>
      <c r="AF63" s="417"/>
      <c r="AG63" s="417"/>
      <c r="AH63" s="418"/>
      <c r="AI63" s="579"/>
      <c r="AJ63" s="580"/>
    </row>
    <row r="64" spans="1:36" ht="15.75" thickTop="1">
      <c r="A64" s="509" t="s">
        <v>420</v>
      </c>
      <c r="B64" s="456" t="str">
        <f>'ORÇ. GERAL'!D217</f>
        <v>ACESSIBILIDADE</v>
      </c>
      <c r="C64" s="435"/>
      <c r="D64" s="435"/>
      <c r="E64" s="435"/>
      <c r="F64" s="436"/>
      <c r="G64" s="521" t="s">
        <v>579</v>
      </c>
      <c r="H64" s="522"/>
      <c r="I64" s="407"/>
      <c r="J64" s="408"/>
      <c r="K64" s="407"/>
      <c r="L64" s="408"/>
      <c r="M64" s="407"/>
      <c r="N64" s="408"/>
      <c r="O64" s="407"/>
      <c r="P64" s="408"/>
      <c r="Q64" s="407"/>
      <c r="R64" s="408"/>
      <c r="S64" s="407"/>
      <c r="T64" s="408"/>
      <c r="U64" s="407"/>
      <c r="V64" s="408"/>
      <c r="W64" s="407"/>
      <c r="X64" s="408"/>
      <c r="Y64" s="407"/>
      <c r="Z64" s="408"/>
      <c r="AA64" s="407"/>
      <c r="AB64" s="408"/>
      <c r="AC64" s="407"/>
      <c r="AD64" s="408"/>
      <c r="AE64" s="527">
        <f>AI64</f>
        <v>40361.43</v>
      </c>
      <c r="AF64" s="591"/>
      <c r="AG64" s="591"/>
      <c r="AH64" s="533"/>
      <c r="AI64" s="527">
        <f>'ORÇ. GERAL'!H217</f>
        <v>40361.43</v>
      </c>
      <c r="AJ64" s="528"/>
    </row>
    <row r="65" spans="1:44">
      <c r="A65" s="510"/>
      <c r="B65" s="457"/>
      <c r="C65" s="437"/>
      <c r="D65" s="437"/>
      <c r="E65" s="437"/>
      <c r="F65" s="438"/>
      <c r="G65" s="523"/>
      <c r="H65" s="524"/>
      <c r="I65" s="543"/>
      <c r="J65" s="544"/>
      <c r="K65" s="405"/>
      <c r="L65" s="406"/>
      <c r="M65" s="405"/>
      <c r="N65" s="406"/>
      <c r="O65" s="405"/>
      <c r="P65" s="406"/>
      <c r="Q65" s="405"/>
      <c r="R65" s="406"/>
      <c r="S65" s="405"/>
      <c r="T65" s="406"/>
      <c r="U65" s="405"/>
      <c r="V65" s="406"/>
      <c r="W65" s="405"/>
      <c r="X65" s="406"/>
      <c r="Y65" s="405"/>
      <c r="Z65" s="406"/>
      <c r="AA65" s="405"/>
      <c r="AB65" s="406"/>
      <c r="AC65" s="405"/>
      <c r="AD65" s="406"/>
      <c r="AE65" s="534"/>
      <c r="AF65" s="592"/>
      <c r="AG65" s="592"/>
      <c r="AH65" s="535"/>
      <c r="AI65" s="529"/>
      <c r="AJ65" s="530"/>
    </row>
    <row r="66" spans="1:44" ht="15.75" thickBot="1">
      <c r="A66" s="511"/>
      <c r="B66" s="458"/>
      <c r="C66" s="439"/>
      <c r="D66" s="439"/>
      <c r="E66" s="439"/>
      <c r="F66" s="440"/>
      <c r="G66" s="462" t="s">
        <v>418</v>
      </c>
      <c r="H66" s="463"/>
      <c r="I66" s="414"/>
      <c r="J66" s="415"/>
      <c r="K66" s="414"/>
      <c r="L66" s="415"/>
      <c r="M66" s="414"/>
      <c r="N66" s="415"/>
      <c r="O66" s="414"/>
      <c r="P66" s="415"/>
      <c r="Q66" s="414"/>
      <c r="R66" s="415"/>
      <c r="S66" s="414"/>
      <c r="T66" s="415"/>
      <c r="U66" s="414"/>
      <c r="V66" s="415"/>
      <c r="W66" s="414"/>
      <c r="X66" s="415"/>
      <c r="Y66" s="414"/>
      <c r="Z66" s="415"/>
      <c r="AA66" s="414"/>
      <c r="AB66" s="415"/>
      <c r="AC66" s="414"/>
      <c r="AD66" s="415"/>
      <c r="AE66" s="445">
        <f>AI64</f>
        <v>40361.43</v>
      </c>
      <c r="AF66" s="459"/>
      <c r="AG66" s="459"/>
      <c r="AH66" s="446"/>
      <c r="AI66" s="531"/>
      <c r="AJ66" s="532"/>
    </row>
    <row r="67" spans="1:44" ht="15.75" customHeight="1" thickTop="1">
      <c r="A67" s="566" t="s">
        <v>339</v>
      </c>
      <c r="B67" s="456" t="str">
        <f>'ORÇ. GERAL'!D219</f>
        <v>DEMARCAÇÃO DA QUADRA</v>
      </c>
      <c r="C67" s="435"/>
      <c r="D67" s="435"/>
      <c r="E67" s="435"/>
      <c r="F67" s="436"/>
      <c r="G67" s="447" t="s">
        <v>422</v>
      </c>
      <c r="H67" s="448"/>
      <c r="I67" s="407"/>
      <c r="J67" s="408"/>
      <c r="K67" s="407"/>
      <c r="L67" s="408"/>
      <c r="M67" s="407"/>
      <c r="N67" s="408"/>
      <c r="O67" s="407"/>
      <c r="P67" s="408"/>
      <c r="Q67" s="407"/>
      <c r="R67" s="408"/>
      <c r="S67" s="407"/>
      <c r="T67" s="408"/>
      <c r="U67" s="407"/>
      <c r="V67" s="408"/>
      <c r="W67" s="407"/>
      <c r="X67" s="408"/>
      <c r="Y67" s="407"/>
      <c r="Z67" s="408"/>
      <c r="AA67" s="407"/>
      <c r="AB67" s="408"/>
      <c r="AC67" s="443">
        <f>AC69-AC68</f>
        <v>2875.8319190291641</v>
      </c>
      <c r="AD67" s="444"/>
      <c r="AE67" s="426"/>
      <c r="AF67" s="427"/>
      <c r="AG67" s="427"/>
      <c r="AH67" s="428"/>
      <c r="AI67" s="575">
        <f>'ORÇ. GERAL'!H219</f>
        <v>3935.3999999999996</v>
      </c>
      <c r="AJ67" s="576"/>
    </row>
    <row r="68" spans="1:44">
      <c r="A68" s="567"/>
      <c r="B68" s="457"/>
      <c r="C68" s="437"/>
      <c r="D68" s="437"/>
      <c r="E68" s="437"/>
      <c r="F68" s="438"/>
      <c r="G68" s="460" t="s">
        <v>421</v>
      </c>
      <c r="H68" s="461"/>
      <c r="I68" s="405"/>
      <c r="J68" s="406"/>
      <c r="K68" s="405"/>
      <c r="L68" s="406"/>
      <c r="M68" s="405"/>
      <c r="N68" s="406"/>
      <c r="O68" s="405"/>
      <c r="P68" s="406"/>
      <c r="Q68" s="405"/>
      <c r="R68" s="406"/>
      <c r="S68" s="405"/>
      <c r="T68" s="406"/>
      <c r="U68" s="405"/>
      <c r="V68" s="406"/>
      <c r="W68" s="405"/>
      <c r="X68" s="406"/>
      <c r="Y68" s="405"/>
      <c r="Z68" s="406"/>
      <c r="AA68" s="405"/>
      <c r="AB68" s="406"/>
      <c r="AC68" s="403">
        <f>AC88/2</f>
        <v>1059.5680809708356</v>
      </c>
      <c r="AD68" s="404"/>
      <c r="AE68" s="405"/>
      <c r="AF68" s="587"/>
      <c r="AG68" s="587"/>
      <c r="AH68" s="406"/>
      <c r="AI68" s="577"/>
      <c r="AJ68" s="578"/>
    </row>
    <row r="69" spans="1:44" ht="15.75" thickBot="1">
      <c r="A69" s="568"/>
      <c r="B69" s="458"/>
      <c r="C69" s="439"/>
      <c r="D69" s="439"/>
      <c r="E69" s="439"/>
      <c r="F69" s="440"/>
      <c r="G69" s="462" t="s">
        <v>418</v>
      </c>
      <c r="H69" s="463"/>
      <c r="I69" s="414"/>
      <c r="J69" s="415"/>
      <c r="K69" s="414"/>
      <c r="L69" s="415"/>
      <c r="M69" s="414"/>
      <c r="N69" s="415"/>
      <c r="O69" s="414"/>
      <c r="P69" s="415"/>
      <c r="Q69" s="414"/>
      <c r="R69" s="415"/>
      <c r="S69" s="414"/>
      <c r="T69" s="415"/>
      <c r="U69" s="414"/>
      <c r="V69" s="415"/>
      <c r="W69" s="414"/>
      <c r="X69" s="415"/>
      <c r="Y69" s="414"/>
      <c r="Z69" s="415"/>
      <c r="AA69" s="414"/>
      <c r="AB69" s="415"/>
      <c r="AC69" s="445">
        <f>AI67</f>
        <v>3935.3999999999996</v>
      </c>
      <c r="AD69" s="446"/>
      <c r="AE69" s="416"/>
      <c r="AF69" s="417"/>
      <c r="AG69" s="417"/>
      <c r="AH69" s="418"/>
      <c r="AI69" s="579"/>
      <c r="AJ69" s="580"/>
    </row>
    <row r="70" spans="1:44" ht="15.75" thickTop="1">
      <c r="A70" s="566" t="s">
        <v>344</v>
      </c>
      <c r="B70" s="435" t="str">
        <f>'ORÇ. GERAL'!D223</f>
        <v xml:space="preserve">SISTEMA DE COMBATE A INCENDIO </v>
      </c>
      <c r="C70" s="435"/>
      <c r="D70" s="435"/>
      <c r="E70" s="435"/>
      <c r="F70" s="436"/>
      <c r="G70" s="441" t="s">
        <v>422</v>
      </c>
      <c r="H70" s="442"/>
      <c r="I70" s="407"/>
      <c r="J70" s="408"/>
      <c r="K70" s="407"/>
      <c r="L70" s="408"/>
      <c r="M70" s="407"/>
      <c r="N70" s="408"/>
      <c r="O70" s="407"/>
      <c r="P70" s="408"/>
      <c r="Q70" s="407"/>
      <c r="R70" s="408"/>
      <c r="S70" s="407"/>
      <c r="T70" s="408"/>
      <c r="U70" s="407"/>
      <c r="V70" s="408"/>
      <c r="W70" s="407"/>
      <c r="X70" s="408"/>
      <c r="Y70" s="407"/>
      <c r="Z70" s="408"/>
      <c r="AA70" s="407"/>
      <c r="AB70" s="408"/>
      <c r="AC70" s="407"/>
      <c r="AD70" s="408"/>
      <c r="AE70" s="588">
        <f>AE72-AE71</f>
        <v>1091.9438380583288</v>
      </c>
      <c r="AF70" s="589"/>
      <c r="AG70" s="589"/>
      <c r="AH70" s="590"/>
      <c r="AI70" s="575">
        <f>'ORÇ. GERAL'!H223</f>
        <v>3211.08</v>
      </c>
      <c r="AJ70" s="576"/>
    </row>
    <row r="71" spans="1:44">
      <c r="A71" s="567"/>
      <c r="B71" s="437"/>
      <c r="C71" s="437"/>
      <c r="D71" s="437"/>
      <c r="E71" s="437"/>
      <c r="F71" s="438"/>
      <c r="G71" s="401" t="s">
        <v>421</v>
      </c>
      <c r="H71" s="402"/>
      <c r="I71" s="405"/>
      <c r="J71" s="406"/>
      <c r="K71" s="405"/>
      <c r="L71" s="406"/>
      <c r="M71" s="405"/>
      <c r="N71" s="406"/>
      <c r="O71" s="405"/>
      <c r="P71" s="406"/>
      <c r="Q71" s="405"/>
      <c r="R71" s="406"/>
      <c r="S71" s="405"/>
      <c r="T71" s="406"/>
      <c r="U71" s="405"/>
      <c r="V71" s="406"/>
      <c r="W71" s="405"/>
      <c r="X71" s="406"/>
      <c r="Y71" s="405"/>
      <c r="Z71" s="406"/>
      <c r="AA71" s="405"/>
      <c r="AB71" s="406"/>
      <c r="AC71" s="405"/>
      <c r="AD71" s="406"/>
      <c r="AE71" s="403">
        <f>AE88</f>
        <v>2119.1361619416712</v>
      </c>
      <c r="AF71" s="466"/>
      <c r="AG71" s="466"/>
      <c r="AH71" s="404"/>
      <c r="AI71" s="577"/>
      <c r="AJ71" s="578"/>
    </row>
    <row r="72" spans="1:44" ht="15.75" thickBot="1">
      <c r="A72" s="568"/>
      <c r="B72" s="439"/>
      <c r="C72" s="439"/>
      <c r="D72" s="439"/>
      <c r="E72" s="439"/>
      <c r="F72" s="440"/>
      <c r="G72" s="412" t="s">
        <v>418</v>
      </c>
      <c r="H72" s="413"/>
      <c r="I72" s="414"/>
      <c r="J72" s="415"/>
      <c r="K72" s="414"/>
      <c r="L72" s="415"/>
      <c r="M72" s="414"/>
      <c r="N72" s="415"/>
      <c r="O72" s="414"/>
      <c r="P72" s="415"/>
      <c r="Q72" s="414"/>
      <c r="R72" s="415"/>
      <c r="S72" s="414"/>
      <c r="T72" s="415"/>
      <c r="U72" s="414"/>
      <c r="V72" s="415"/>
      <c r="W72" s="414"/>
      <c r="X72" s="415"/>
      <c r="Y72" s="414"/>
      <c r="Z72" s="415"/>
      <c r="AA72" s="414"/>
      <c r="AB72" s="415"/>
      <c r="AC72" s="414"/>
      <c r="AD72" s="415"/>
      <c r="AE72" s="445">
        <f>AI70</f>
        <v>3211.08</v>
      </c>
      <c r="AF72" s="459"/>
      <c r="AG72" s="459"/>
      <c r="AH72" s="446"/>
      <c r="AI72" s="579"/>
      <c r="AJ72" s="580"/>
    </row>
    <row r="73" spans="1:44" ht="15.75" customHeight="1" thickTop="1">
      <c r="A73" s="509" t="s">
        <v>355</v>
      </c>
      <c r="B73" s="456" t="str">
        <f>'ORÇ. GERAL'!D229</f>
        <v>REFORMA PORTÕES E JANELAS ( SERRALHERIA E PINTURA)</v>
      </c>
      <c r="C73" s="435"/>
      <c r="D73" s="435"/>
      <c r="E73" s="435"/>
      <c r="F73" s="436"/>
      <c r="G73" s="521" t="s">
        <v>579</v>
      </c>
      <c r="H73" s="522"/>
      <c r="I73" s="407"/>
      <c r="J73" s="408"/>
      <c r="K73" s="407"/>
      <c r="L73" s="408"/>
      <c r="M73" s="407"/>
      <c r="N73" s="408"/>
      <c r="O73" s="407"/>
      <c r="P73" s="408"/>
      <c r="Q73" s="407"/>
      <c r="R73" s="408"/>
      <c r="S73" s="407"/>
      <c r="T73" s="408"/>
      <c r="U73" s="407"/>
      <c r="V73" s="408"/>
      <c r="W73" s="407"/>
      <c r="X73" s="408"/>
      <c r="Y73" s="407"/>
      <c r="Z73" s="408"/>
      <c r="AA73" s="407"/>
      <c r="AB73" s="408"/>
      <c r="AC73" s="545">
        <f>AI73</f>
        <v>5500.688799999999</v>
      </c>
      <c r="AD73" s="546"/>
      <c r="AE73" s="426"/>
      <c r="AF73" s="427"/>
      <c r="AG73" s="427"/>
      <c r="AH73" s="428"/>
      <c r="AI73" s="527">
        <f>'ORÇ. GERAL'!H229</f>
        <v>5500.688799999999</v>
      </c>
      <c r="AJ73" s="528"/>
    </row>
    <row r="74" spans="1:44">
      <c r="A74" s="510"/>
      <c r="B74" s="457"/>
      <c r="C74" s="437"/>
      <c r="D74" s="437"/>
      <c r="E74" s="437"/>
      <c r="F74" s="438"/>
      <c r="G74" s="523"/>
      <c r="H74" s="524"/>
      <c r="I74" s="405"/>
      <c r="J74" s="406"/>
      <c r="K74" s="405"/>
      <c r="L74" s="406"/>
      <c r="M74" s="405"/>
      <c r="N74" s="406"/>
      <c r="O74" s="405"/>
      <c r="P74" s="406"/>
      <c r="Q74" s="405"/>
      <c r="R74" s="406"/>
      <c r="S74" s="405"/>
      <c r="T74" s="406"/>
      <c r="U74" s="405"/>
      <c r="V74" s="406"/>
      <c r="W74" s="405"/>
      <c r="X74" s="406"/>
      <c r="Y74" s="405"/>
      <c r="Z74" s="406"/>
      <c r="AA74" s="405"/>
      <c r="AB74" s="406"/>
      <c r="AC74" s="547"/>
      <c r="AD74" s="548"/>
      <c r="AE74" s="405"/>
      <c r="AF74" s="587"/>
      <c r="AG74" s="587"/>
      <c r="AH74" s="406"/>
      <c r="AI74" s="529"/>
      <c r="AJ74" s="530"/>
    </row>
    <row r="75" spans="1:44" ht="15.75" thickBot="1">
      <c r="A75" s="511"/>
      <c r="B75" s="458"/>
      <c r="C75" s="439"/>
      <c r="D75" s="439"/>
      <c r="E75" s="439"/>
      <c r="F75" s="440"/>
      <c r="G75" s="462" t="s">
        <v>418</v>
      </c>
      <c r="H75" s="463"/>
      <c r="I75" s="414"/>
      <c r="J75" s="415"/>
      <c r="K75" s="414"/>
      <c r="L75" s="415"/>
      <c r="M75" s="414"/>
      <c r="N75" s="415"/>
      <c r="O75" s="414"/>
      <c r="P75" s="415"/>
      <c r="Q75" s="414"/>
      <c r="R75" s="415"/>
      <c r="S75" s="414"/>
      <c r="T75" s="415"/>
      <c r="U75" s="414"/>
      <c r="V75" s="415"/>
      <c r="W75" s="414"/>
      <c r="X75" s="415"/>
      <c r="Y75" s="414"/>
      <c r="Z75" s="415"/>
      <c r="AA75" s="414"/>
      <c r="AB75" s="415"/>
      <c r="AC75" s="445">
        <f>AI73</f>
        <v>5500.688799999999</v>
      </c>
      <c r="AD75" s="446"/>
      <c r="AE75" s="416"/>
      <c r="AF75" s="417"/>
      <c r="AG75" s="417"/>
      <c r="AH75" s="418"/>
      <c r="AI75" s="531"/>
      <c r="AJ75" s="532"/>
    </row>
    <row r="76" spans="1:44" ht="15.75" customHeight="1" thickTop="1">
      <c r="A76" s="509" t="s">
        <v>358</v>
      </c>
      <c r="B76" s="456" t="str">
        <f>'ORÇ. GERAL'!D233</f>
        <v>TROCA DE VIDRO DAS JANELAS EXISTENTE</v>
      </c>
      <c r="C76" s="435"/>
      <c r="D76" s="435"/>
      <c r="E76" s="435"/>
      <c r="F76" s="436"/>
      <c r="G76" s="521" t="s">
        <v>579</v>
      </c>
      <c r="H76" s="522"/>
      <c r="I76" s="407"/>
      <c r="J76" s="408"/>
      <c r="K76" s="407"/>
      <c r="L76" s="408"/>
      <c r="M76" s="407"/>
      <c r="N76" s="408"/>
      <c r="O76" s="407"/>
      <c r="P76" s="408"/>
      <c r="Q76" s="407"/>
      <c r="R76" s="408"/>
      <c r="S76" s="407"/>
      <c r="T76" s="408"/>
      <c r="U76" s="407"/>
      <c r="V76" s="408"/>
      <c r="W76" s="407"/>
      <c r="X76" s="408"/>
      <c r="Y76" s="407"/>
      <c r="Z76" s="408"/>
      <c r="AA76" s="407"/>
      <c r="AB76" s="408"/>
      <c r="AC76" s="407"/>
      <c r="AD76" s="408"/>
      <c r="AE76" s="527">
        <f>AI76</f>
        <v>1830.1830000000002</v>
      </c>
      <c r="AF76" s="591"/>
      <c r="AG76" s="591"/>
      <c r="AH76" s="533"/>
      <c r="AI76" s="527">
        <f>'ORÇ. GERAL'!H233</f>
        <v>1830.1830000000002</v>
      </c>
      <c r="AJ76" s="528"/>
    </row>
    <row r="77" spans="1:44">
      <c r="A77" s="510"/>
      <c r="B77" s="457"/>
      <c r="C77" s="437"/>
      <c r="D77" s="437"/>
      <c r="E77" s="437"/>
      <c r="F77" s="438"/>
      <c r="G77" s="523"/>
      <c r="H77" s="524"/>
      <c r="I77" s="405"/>
      <c r="J77" s="406"/>
      <c r="K77" s="405"/>
      <c r="L77" s="406"/>
      <c r="M77" s="405"/>
      <c r="N77" s="406"/>
      <c r="O77" s="405"/>
      <c r="P77" s="406"/>
      <c r="Q77" s="405"/>
      <c r="R77" s="406"/>
      <c r="S77" s="405"/>
      <c r="T77" s="406"/>
      <c r="U77" s="405"/>
      <c r="V77" s="406"/>
      <c r="W77" s="405"/>
      <c r="X77" s="406"/>
      <c r="Y77" s="405"/>
      <c r="Z77" s="406"/>
      <c r="AA77" s="405"/>
      <c r="AB77" s="406"/>
      <c r="AC77" s="405"/>
      <c r="AD77" s="406"/>
      <c r="AE77" s="534"/>
      <c r="AF77" s="592"/>
      <c r="AG77" s="592"/>
      <c r="AH77" s="535"/>
      <c r="AI77" s="529"/>
      <c r="AJ77" s="530"/>
      <c r="AR77" s="280"/>
    </row>
    <row r="78" spans="1:44" ht="15.75" thickBot="1">
      <c r="A78" s="511"/>
      <c r="B78" s="458"/>
      <c r="C78" s="439"/>
      <c r="D78" s="439"/>
      <c r="E78" s="439"/>
      <c r="F78" s="440"/>
      <c r="G78" s="462" t="s">
        <v>418</v>
      </c>
      <c r="H78" s="463"/>
      <c r="I78" s="414"/>
      <c r="J78" s="415"/>
      <c r="K78" s="414"/>
      <c r="L78" s="415"/>
      <c r="M78" s="414"/>
      <c r="N78" s="415"/>
      <c r="O78" s="414"/>
      <c r="P78" s="415"/>
      <c r="Q78" s="414"/>
      <c r="R78" s="415"/>
      <c r="S78" s="414"/>
      <c r="T78" s="415"/>
      <c r="U78" s="414"/>
      <c r="V78" s="415"/>
      <c r="W78" s="414"/>
      <c r="X78" s="415"/>
      <c r="Y78" s="414"/>
      <c r="Z78" s="415"/>
      <c r="AA78" s="414"/>
      <c r="AB78" s="415"/>
      <c r="AC78" s="414"/>
      <c r="AD78" s="415"/>
      <c r="AE78" s="445">
        <f>AI76</f>
        <v>1830.1830000000002</v>
      </c>
      <c r="AF78" s="459"/>
      <c r="AG78" s="459"/>
      <c r="AH78" s="446"/>
      <c r="AI78" s="531"/>
      <c r="AJ78" s="532"/>
    </row>
    <row r="79" spans="1:44" ht="15.75" thickTop="1">
      <c r="A79" s="509" t="s">
        <v>362</v>
      </c>
      <c r="B79" s="435" t="str">
        <f>'ORÇ. GERAL'!D235</f>
        <v>ILUMINAÇÃO EXTERNA</v>
      </c>
      <c r="C79" s="435"/>
      <c r="D79" s="435"/>
      <c r="E79" s="435"/>
      <c r="F79" s="436"/>
      <c r="G79" s="521" t="s">
        <v>579</v>
      </c>
      <c r="H79" s="522"/>
      <c r="I79" s="407"/>
      <c r="J79" s="408"/>
      <c r="K79" s="407"/>
      <c r="L79" s="408"/>
      <c r="M79" s="407"/>
      <c r="N79" s="408"/>
      <c r="O79" s="407"/>
      <c r="P79" s="408"/>
      <c r="Q79" s="407"/>
      <c r="R79" s="408"/>
      <c r="S79" s="407"/>
      <c r="T79" s="408"/>
      <c r="U79" s="407"/>
      <c r="V79" s="408"/>
      <c r="W79" s="407"/>
      <c r="X79" s="408"/>
      <c r="Y79" s="407"/>
      <c r="Z79" s="408"/>
      <c r="AA79" s="407"/>
      <c r="AB79" s="408"/>
      <c r="AC79" s="527">
        <f>AC81-AC80</f>
        <v>2544.46</v>
      </c>
      <c r="AD79" s="533"/>
      <c r="AE79" s="426"/>
      <c r="AF79" s="427"/>
      <c r="AG79" s="427"/>
      <c r="AH79" s="428"/>
      <c r="AI79" s="527">
        <f>'ORÇ. GERAL'!H235</f>
        <v>2544.46</v>
      </c>
      <c r="AJ79" s="528"/>
    </row>
    <row r="80" spans="1:44">
      <c r="A80" s="510"/>
      <c r="B80" s="437"/>
      <c r="C80" s="437"/>
      <c r="D80" s="437"/>
      <c r="E80" s="437"/>
      <c r="F80" s="438"/>
      <c r="G80" s="523"/>
      <c r="H80" s="524"/>
      <c r="I80" s="405"/>
      <c r="J80" s="406"/>
      <c r="K80" s="405"/>
      <c r="L80" s="406"/>
      <c r="M80" s="405"/>
      <c r="N80" s="406"/>
      <c r="O80" s="405"/>
      <c r="P80" s="406"/>
      <c r="Q80" s="405"/>
      <c r="R80" s="406"/>
      <c r="S80" s="405"/>
      <c r="T80" s="406"/>
      <c r="U80" s="405"/>
      <c r="V80" s="406"/>
      <c r="W80" s="405"/>
      <c r="X80" s="406"/>
      <c r="Y80" s="405"/>
      <c r="Z80" s="406"/>
      <c r="AA80" s="405"/>
      <c r="AB80" s="406"/>
      <c r="AC80" s="534"/>
      <c r="AD80" s="535"/>
      <c r="AE80" s="409"/>
      <c r="AF80" s="410"/>
      <c r="AG80" s="410"/>
      <c r="AH80" s="411"/>
      <c r="AI80" s="529"/>
      <c r="AJ80" s="530"/>
    </row>
    <row r="81" spans="1:38" ht="15.75" thickBot="1">
      <c r="A81" s="511"/>
      <c r="B81" s="439"/>
      <c r="C81" s="439"/>
      <c r="D81" s="439"/>
      <c r="E81" s="439"/>
      <c r="F81" s="440"/>
      <c r="G81" s="412" t="s">
        <v>418</v>
      </c>
      <c r="H81" s="413"/>
      <c r="I81" s="414"/>
      <c r="J81" s="415"/>
      <c r="K81" s="414"/>
      <c r="L81" s="415"/>
      <c r="M81" s="414"/>
      <c r="N81" s="415"/>
      <c r="O81" s="414"/>
      <c r="P81" s="415"/>
      <c r="Q81" s="414"/>
      <c r="R81" s="415"/>
      <c r="S81" s="414"/>
      <c r="T81" s="415"/>
      <c r="U81" s="414"/>
      <c r="V81" s="415"/>
      <c r="W81" s="414"/>
      <c r="X81" s="415"/>
      <c r="Y81" s="414"/>
      <c r="Z81" s="415"/>
      <c r="AA81" s="414"/>
      <c r="AB81" s="415"/>
      <c r="AC81" s="445">
        <f>AI79</f>
        <v>2544.46</v>
      </c>
      <c r="AD81" s="446"/>
      <c r="AE81" s="416"/>
      <c r="AF81" s="417"/>
      <c r="AG81" s="417"/>
      <c r="AH81" s="418"/>
      <c r="AI81" s="531"/>
      <c r="AJ81" s="532"/>
    </row>
    <row r="82" spans="1:38" ht="17.25" thickTop="1" thickBot="1">
      <c r="A82" s="185" t="s">
        <v>618</v>
      </c>
      <c r="B82" s="186"/>
      <c r="C82" s="186"/>
      <c r="D82" s="186"/>
      <c r="E82" s="186"/>
      <c r="F82" s="186"/>
      <c r="G82" s="186"/>
      <c r="H82" s="187"/>
      <c r="I82" s="449">
        <f>I81+I78+I75+I72+I69+I66+I63+I60+I57+I54+I51+I48+I45+I42+I39+I36+I33+I30+I27+I24</f>
        <v>44052.869650000001</v>
      </c>
      <c r="J82" s="464"/>
      <c r="K82" s="449">
        <f t="shared" ref="K82" si="9">K81+K78+K75+K72+K69+K66+K63+K60+K57+K54+K51+K48+K45+K42+K39+K36+K33+K30+K27+K24</f>
        <v>43473.273016666666</v>
      </c>
      <c r="L82" s="464"/>
      <c r="M82" s="449">
        <f t="shared" ref="M82" si="10">M81+M78+M75+M72+M69+M66+M63+M60+M57+M54+M51+M48+M45+M42+M39+M36+M33+M30+M27+M24</f>
        <v>52254.37291666666</v>
      </c>
      <c r="N82" s="464"/>
      <c r="O82" s="449">
        <f t="shared" ref="O82" si="11">O81+O78+O75+O72+O69+O66+O63+O60+O57+O54+O51+O48+O45+O42+O39+O36+O33+O30+O27+O24</f>
        <v>65156.957516666669</v>
      </c>
      <c r="P82" s="464"/>
      <c r="Q82" s="449">
        <f t="shared" ref="Q82" si="12">Q81+Q78+Q75+Q72+Q69+Q66+Q63+Q60+Q57+Q54+Q51+Q48+Q45+Q42+Q39+Q36+Q33+Q30+Q27+Q24</f>
        <v>46613.743950000004</v>
      </c>
      <c r="R82" s="464"/>
      <c r="S82" s="449">
        <f t="shared" ref="S82" si="13">S81+S78+S75+S72+S69+S66+S63+S60+S57+S54+S51+S48+S45+S42+S39+S36+S33+S30+S27+S24</f>
        <v>46613.743950000004</v>
      </c>
      <c r="T82" s="464"/>
      <c r="U82" s="449">
        <f t="shared" ref="U82" si="14">U81+U78+U75+U72+U69+U66+U63+U60+U57+U54+U51+U48+U45+U42+U39+U36+U33+U30+U27+U24</f>
        <v>46613.743950000004</v>
      </c>
      <c r="V82" s="464"/>
      <c r="W82" s="449">
        <f t="shared" ref="W82" si="15">W81+W78+W75+W72+W69+W66+W63+W60+W57+W54+W51+W48+W45+W42+W39+W36+W33+W30+W27+W24</f>
        <v>50950.453900000008</v>
      </c>
      <c r="X82" s="464"/>
      <c r="Y82" s="449">
        <f t="shared" ref="Y82" si="16">Y81+Y78+Y75+Y72+Y69+Y66+Y63+Y60+Y57+Y54+Y51+Y48+Y45+Y42+Y39+Y36+Y33+Y30+Y27+Y24</f>
        <v>50950.453900000008</v>
      </c>
      <c r="Z82" s="464"/>
      <c r="AA82" s="449">
        <f t="shared" ref="AA82" si="17">AA81+AA78+AA75+AA72+AA69+AA66+AA63+AA60+AA57+AA54+AA51+AA48+AA45+AA42+AA39+AA36+AA33+AA30+AA27+AA24</f>
        <v>27734.069799999997</v>
      </c>
      <c r="AB82" s="464"/>
      <c r="AC82" s="449">
        <f t="shared" ref="AC82" si="18">AC81+AC78+AC75+AC72+AC69+AC66+AC63+AC60+AC57+AC54+AC51+AC48+AC45+AC42+AC39+AC36+AC33+AC30+AC27+AC24</f>
        <v>39714.618599999994</v>
      </c>
      <c r="AD82" s="464"/>
      <c r="AE82" s="449">
        <f>AE81+AE78+AE75+AE72+AE69+AE66+AE63+AE60+AE57+AE54+AE51+AE48+AE45+AE42+AE39+AE36+AE33+AE30+AE27+AE24</f>
        <v>45402.692999999999</v>
      </c>
      <c r="AF82" s="465"/>
      <c r="AG82" s="465">
        <f t="shared" ref="AG82" si="19">AG81+AG78+AG75+AG72+AG69+AG66+AG63+AG60+AG57+AG54+AG51+AG48+AG45+AG42+AG39+AG36+AG33+AG30+AG27+AG24</f>
        <v>0</v>
      </c>
      <c r="AH82" s="464"/>
      <c r="AI82" s="449">
        <f>SUM(AI22:AJ81)</f>
        <v>559530.99414999993</v>
      </c>
      <c r="AJ82" s="450"/>
      <c r="AK82" s="243"/>
    </row>
    <row r="83" spans="1:38" ht="17.25" thickTop="1" thickBot="1">
      <c r="A83" s="185" t="s">
        <v>365</v>
      </c>
      <c r="B83" s="186"/>
      <c r="C83" s="186"/>
      <c r="D83" s="186"/>
      <c r="E83" s="186"/>
      <c r="F83" s="186"/>
      <c r="G83" s="186"/>
      <c r="H83" s="187"/>
      <c r="I83" s="449">
        <f>I82*20.11%</f>
        <v>8859.0320866149996</v>
      </c>
      <c r="J83" s="450"/>
      <c r="K83" s="449">
        <f t="shared" ref="K83" si="20">K82*20.11%</f>
        <v>8742.4752036516675</v>
      </c>
      <c r="L83" s="450"/>
      <c r="M83" s="449">
        <f t="shared" ref="M83" si="21">M82*20.11%</f>
        <v>10508.354393541666</v>
      </c>
      <c r="N83" s="450"/>
      <c r="O83" s="449">
        <f t="shared" ref="O83" si="22">O82*20.11%</f>
        <v>13103.064156601667</v>
      </c>
      <c r="P83" s="450"/>
      <c r="Q83" s="449">
        <f t="shared" ref="Q83" si="23">Q82*20.11%</f>
        <v>9374.0239083450015</v>
      </c>
      <c r="R83" s="450"/>
      <c r="S83" s="449">
        <f t="shared" ref="S83" si="24">S82*20.11%</f>
        <v>9374.0239083450015</v>
      </c>
      <c r="T83" s="450"/>
      <c r="U83" s="449">
        <f t="shared" ref="U83" si="25">U82*20.11%</f>
        <v>9374.0239083450015</v>
      </c>
      <c r="V83" s="450"/>
      <c r="W83" s="449">
        <f t="shared" ref="W83" si="26">W82*20.11%</f>
        <v>10246.136279290002</v>
      </c>
      <c r="X83" s="450"/>
      <c r="Y83" s="449">
        <f t="shared" ref="Y83" si="27">Y82*20.11%</f>
        <v>10246.136279290002</v>
      </c>
      <c r="Z83" s="450"/>
      <c r="AA83" s="449">
        <f t="shared" ref="AA83" si="28">AA82*20.11%</f>
        <v>5577.3214367799992</v>
      </c>
      <c r="AB83" s="450"/>
      <c r="AC83" s="449">
        <f t="shared" ref="AC83" si="29">AC82*20.11%</f>
        <v>7986.609800459999</v>
      </c>
      <c r="AD83" s="450"/>
      <c r="AE83" s="449">
        <f t="shared" ref="AE83" si="30">AE82*20.11%</f>
        <v>9130.4815622999995</v>
      </c>
      <c r="AF83" s="451"/>
      <c r="AG83" s="451">
        <f t="shared" ref="AG83" si="31">AG82*20.11%</f>
        <v>0</v>
      </c>
      <c r="AH83" s="450"/>
      <c r="AI83" s="449">
        <f>AI82*20.11%</f>
        <v>112521.68292356498</v>
      </c>
      <c r="AJ83" s="450"/>
      <c r="AK83" s="243"/>
    </row>
    <row r="84" spans="1:38" ht="17.25" thickTop="1" thickBot="1">
      <c r="A84" s="185" t="s">
        <v>551</v>
      </c>
      <c r="B84" s="186"/>
      <c r="C84" s="186"/>
      <c r="D84" s="186"/>
      <c r="E84" s="186"/>
      <c r="F84" s="186"/>
      <c r="G84" s="186"/>
      <c r="H84" s="187"/>
      <c r="I84" s="449">
        <f>'CRON FUMEFI'!I61:J61</f>
        <v>726.87234922499999</v>
      </c>
      <c r="J84" s="450"/>
      <c r="K84" s="449">
        <f>'CRON FUMEFI'!K61:L61</f>
        <v>717.30900477500006</v>
      </c>
      <c r="L84" s="450"/>
      <c r="M84" s="449">
        <f>'CRON FUMEFI'!M61:N61</f>
        <v>862.19715312499989</v>
      </c>
      <c r="N84" s="450"/>
      <c r="O84" s="449">
        <f>'CRON FUMEFI'!O61:P61</f>
        <v>1075.089799025</v>
      </c>
      <c r="P84" s="450"/>
      <c r="Q84" s="449">
        <f>'CRON FUMEFI'!Q61:R61</f>
        <v>769.12677517500015</v>
      </c>
      <c r="R84" s="450"/>
      <c r="S84" s="449">
        <f>'CRON FUMEFI'!S61:T61</f>
        <v>769.12677517500015</v>
      </c>
      <c r="T84" s="450"/>
      <c r="U84" s="449">
        <f>'CRON FUMEFI'!U61:V61</f>
        <v>769.12677517500015</v>
      </c>
      <c r="V84" s="450"/>
      <c r="W84" s="449">
        <f>'CRON FUMEFI'!W61:X61</f>
        <v>189.51264750000004</v>
      </c>
      <c r="X84" s="450"/>
      <c r="Y84" s="449">
        <f>'CRON FUMEFI'!Y61:Z61</f>
        <v>189.51264750000004</v>
      </c>
      <c r="Z84" s="450"/>
      <c r="AA84" s="449">
        <f>'CRON FUMEFI'!AA61:AB61</f>
        <v>89.811041099999997</v>
      </c>
      <c r="AB84" s="450"/>
      <c r="AC84" s="449">
        <f>'CRON FUMEFI'!AC61:AD61</f>
        <v>154.74514109999998</v>
      </c>
      <c r="AD84" s="450"/>
      <c r="AE84" s="449">
        <f>'CRON FUMEFI'!AE61:AH61</f>
        <v>52.982820000000004</v>
      </c>
      <c r="AF84" s="451"/>
      <c r="AG84" s="451"/>
      <c r="AH84" s="450"/>
      <c r="AI84" s="449">
        <f>'ORÇ. GERAL'!H242</f>
        <v>6365.4129288750009</v>
      </c>
      <c r="AJ84" s="450"/>
      <c r="AK84" s="243"/>
    </row>
    <row r="85" spans="1:38" ht="17.25" thickTop="1" thickBot="1">
      <c r="A85" s="185" t="s">
        <v>552</v>
      </c>
      <c r="B85" s="186"/>
      <c r="C85" s="186"/>
      <c r="D85" s="186"/>
      <c r="E85" s="186"/>
      <c r="F85" s="186"/>
      <c r="G85" s="186"/>
      <c r="H85" s="187"/>
      <c r="I85" s="449">
        <f>I82*3%</f>
        <v>1321.5860895000001</v>
      </c>
      <c r="J85" s="450"/>
      <c r="K85" s="449">
        <f t="shared" ref="K85" si="32">K82*3%</f>
        <v>1304.1981905</v>
      </c>
      <c r="L85" s="450"/>
      <c r="M85" s="449">
        <f t="shared" ref="M85" si="33">M82*3%</f>
        <v>1567.6311874999997</v>
      </c>
      <c r="N85" s="450"/>
      <c r="O85" s="449">
        <f t="shared" ref="O85" si="34">O82*3%</f>
        <v>1954.7087254999999</v>
      </c>
      <c r="P85" s="450"/>
      <c r="Q85" s="449">
        <f t="shared" ref="Q85" si="35">Q82*3%</f>
        <v>1398.4123185000001</v>
      </c>
      <c r="R85" s="450"/>
      <c r="S85" s="449">
        <f t="shared" ref="S85" si="36">S82*3%</f>
        <v>1398.4123185000001</v>
      </c>
      <c r="T85" s="450"/>
      <c r="U85" s="449">
        <f t="shared" ref="U85" si="37">U82*3%</f>
        <v>1398.4123185000001</v>
      </c>
      <c r="V85" s="450"/>
      <c r="W85" s="449">
        <f t="shared" ref="W85" si="38">W82*3%</f>
        <v>1528.5136170000001</v>
      </c>
      <c r="X85" s="450"/>
      <c r="Y85" s="449">
        <f t="shared" ref="Y85" si="39">Y82*3%</f>
        <v>1528.5136170000001</v>
      </c>
      <c r="Z85" s="450"/>
      <c r="AA85" s="449">
        <f t="shared" ref="AA85" si="40">AA82*3%</f>
        <v>832.02209399999992</v>
      </c>
      <c r="AB85" s="450"/>
      <c r="AC85" s="449">
        <f t="shared" ref="AC85" si="41">AC82*3%</f>
        <v>1191.4385579999998</v>
      </c>
      <c r="AD85" s="450"/>
      <c r="AE85" s="449">
        <f>AE82*3%</f>
        <v>1362.08079</v>
      </c>
      <c r="AF85" s="451"/>
      <c r="AG85" s="451"/>
      <c r="AH85" s="450"/>
      <c r="AI85" s="449">
        <f>AI82*3%</f>
        <v>16785.929824499995</v>
      </c>
      <c r="AJ85" s="450"/>
      <c r="AK85" s="243"/>
    </row>
    <row r="86" spans="1:38" ht="17.25" thickTop="1" thickBot="1">
      <c r="A86" s="308" t="s">
        <v>553</v>
      </c>
      <c r="B86" s="309"/>
      <c r="C86" s="309"/>
      <c r="D86" s="309"/>
      <c r="E86" s="309"/>
      <c r="F86" s="309"/>
      <c r="G86" s="309"/>
      <c r="H86" s="310"/>
      <c r="I86" s="453">
        <f>I82+I83+I84+I85</f>
        <v>54960.36017534</v>
      </c>
      <c r="J86" s="455"/>
      <c r="K86" s="453">
        <f t="shared" ref="K86" si="42">K82+K83+K84+K85</f>
        <v>54237.255415593332</v>
      </c>
      <c r="L86" s="455"/>
      <c r="M86" s="453">
        <f t="shared" ref="M86" si="43">M82+M83+M84+M85</f>
        <v>65192.555650833332</v>
      </c>
      <c r="N86" s="455"/>
      <c r="O86" s="453">
        <f t="shared" ref="O86" si="44">O82+O83+O84+O85</f>
        <v>81289.82019779332</v>
      </c>
      <c r="P86" s="455"/>
      <c r="Q86" s="453">
        <f t="shared" ref="Q86" si="45">Q82+Q83+Q84+Q85</f>
        <v>58155.306952020001</v>
      </c>
      <c r="R86" s="455"/>
      <c r="S86" s="453">
        <f t="shared" ref="S86" si="46">S82+S83+S84+S85</f>
        <v>58155.306952020001</v>
      </c>
      <c r="T86" s="455"/>
      <c r="U86" s="453">
        <f t="shared" ref="U86" si="47">U82+U83+U84+U85</f>
        <v>58155.306952020001</v>
      </c>
      <c r="V86" s="455"/>
      <c r="W86" s="453">
        <f t="shared" ref="W86" si="48">W82+W83+W84+W85</f>
        <v>62914.616443790008</v>
      </c>
      <c r="X86" s="455"/>
      <c r="Y86" s="453">
        <f t="shared" ref="Y86" si="49">Y82+Y83+Y84+Y85</f>
        <v>62914.616443790008</v>
      </c>
      <c r="Z86" s="455"/>
      <c r="AA86" s="453">
        <f t="shared" ref="AA86" si="50">AA82+AA83+AA84+AA85</f>
        <v>34233.224371879995</v>
      </c>
      <c r="AB86" s="455"/>
      <c r="AC86" s="453">
        <f t="shared" ref="AC86" si="51">AC82+AC83+AC84+AC85</f>
        <v>49047.412099559995</v>
      </c>
      <c r="AD86" s="455"/>
      <c r="AE86" s="453">
        <f>AE82+AE83+AE84+AE85</f>
        <v>55948.2381723</v>
      </c>
      <c r="AF86" s="454"/>
      <c r="AG86" s="454"/>
      <c r="AH86" s="455"/>
      <c r="AI86" s="453">
        <f>AI82+AI83+AI84+AI85</f>
        <v>695204.0198269398</v>
      </c>
      <c r="AJ86" s="455"/>
      <c r="AK86" s="243"/>
    </row>
    <row r="87" spans="1:38" ht="17.25" thickTop="1" thickBot="1">
      <c r="A87" s="308" t="s">
        <v>554</v>
      </c>
      <c r="B87" s="309"/>
      <c r="C87" s="309"/>
      <c r="D87" s="309"/>
      <c r="E87" s="309"/>
      <c r="F87" s="309"/>
      <c r="G87" s="309"/>
      <c r="H87" s="310"/>
      <c r="I87" s="453">
        <f>'CRON FUMEFI'!I65:J65</f>
        <v>52841.224013398329</v>
      </c>
      <c r="J87" s="455"/>
      <c r="K87" s="453">
        <f>'CRON FUMEFI'!K65:L65</f>
        <v>52118.119253651661</v>
      </c>
      <c r="L87" s="455"/>
      <c r="M87" s="453">
        <f>'CRON FUMEFI'!M65:N65</f>
        <v>63073.419488891661</v>
      </c>
      <c r="N87" s="455"/>
      <c r="O87" s="453">
        <f>'CRON FUMEFI'!O65:P65</f>
        <v>79170.684035851649</v>
      </c>
      <c r="P87" s="455"/>
      <c r="Q87" s="453">
        <f>'CRON FUMEFI'!Q65:R65</f>
        <v>56036.170790078329</v>
      </c>
      <c r="R87" s="455"/>
      <c r="S87" s="453">
        <f>'CRON FUMEFI'!S65:T65</f>
        <v>56036.170790078329</v>
      </c>
      <c r="T87" s="455"/>
      <c r="U87" s="453">
        <f>'CRON FUMEFI'!U65:V65</f>
        <v>56036.170790078329</v>
      </c>
      <c r="V87" s="455"/>
      <c r="W87" s="453">
        <f>'CRON FUMEFI'!W65:X65</f>
        <v>12210.31711205833</v>
      </c>
      <c r="X87" s="455"/>
      <c r="Y87" s="453">
        <f>'CRON FUMEFI'!Y65:Z65</f>
        <v>12210.31711205833</v>
      </c>
      <c r="Z87" s="455"/>
      <c r="AA87" s="453">
        <f>'CRON FUMEFI'!AA65:AB65</f>
        <v>4671.667163898328</v>
      </c>
      <c r="AB87" s="455"/>
      <c r="AC87" s="453">
        <f>'CRON FUMEFI'!AC65:AD65</f>
        <v>9581.4722038983291</v>
      </c>
      <c r="AD87" s="455"/>
      <c r="AE87" s="453">
        <f>'CRON FUMEFI'!AE65:AH65</f>
        <v>1887.0072460583287</v>
      </c>
      <c r="AF87" s="454"/>
      <c r="AG87" s="454"/>
      <c r="AH87" s="455"/>
      <c r="AI87" s="453">
        <f>'ORÇ. GERAL'!H244</f>
        <v>455872.74</v>
      </c>
      <c r="AJ87" s="455"/>
      <c r="AK87" s="243"/>
    </row>
    <row r="88" spans="1:38" ht="17.25" thickTop="1" thickBot="1">
      <c r="A88" s="308" t="s">
        <v>578</v>
      </c>
      <c r="B88" s="309"/>
      <c r="C88" s="309"/>
      <c r="D88" s="309"/>
      <c r="E88" s="309"/>
      <c r="F88" s="309"/>
      <c r="G88" s="309"/>
      <c r="H88" s="310"/>
      <c r="I88" s="453">
        <f>'ORÇ. GERAL'!H245/12</f>
        <v>2119.1361619416712</v>
      </c>
      <c r="J88" s="455"/>
      <c r="K88" s="453">
        <f>I88</f>
        <v>2119.1361619416712</v>
      </c>
      <c r="L88" s="475"/>
      <c r="M88" s="453">
        <f t="shared" ref="M88" si="52">K88</f>
        <v>2119.1361619416712</v>
      </c>
      <c r="N88" s="475"/>
      <c r="O88" s="453">
        <f t="shared" ref="O88" si="53">M88</f>
        <v>2119.1361619416712</v>
      </c>
      <c r="P88" s="475"/>
      <c r="Q88" s="453">
        <f t="shared" ref="Q88" si="54">O88</f>
        <v>2119.1361619416712</v>
      </c>
      <c r="R88" s="475"/>
      <c r="S88" s="453">
        <f t="shared" ref="S88" si="55">Q88</f>
        <v>2119.1361619416712</v>
      </c>
      <c r="T88" s="475"/>
      <c r="U88" s="453">
        <f t="shared" ref="U88" si="56">S88</f>
        <v>2119.1361619416712</v>
      </c>
      <c r="V88" s="475"/>
      <c r="W88" s="453">
        <f t="shared" ref="W88" si="57">U88</f>
        <v>2119.1361619416712</v>
      </c>
      <c r="X88" s="475"/>
      <c r="Y88" s="453">
        <f t="shared" ref="Y88" si="58">W88</f>
        <v>2119.1361619416712</v>
      </c>
      <c r="Z88" s="475"/>
      <c r="AA88" s="453">
        <f t="shared" ref="AA88" si="59">Y88</f>
        <v>2119.1361619416712</v>
      </c>
      <c r="AB88" s="475"/>
      <c r="AC88" s="453">
        <f t="shared" ref="AC88" si="60">AA88</f>
        <v>2119.1361619416712</v>
      </c>
      <c r="AD88" s="475"/>
      <c r="AE88" s="473">
        <f>AC88</f>
        <v>2119.1361619416712</v>
      </c>
      <c r="AF88" s="474"/>
      <c r="AG88" s="474"/>
      <c r="AH88" s="475"/>
      <c r="AI88" s="473">
        <f>SUM(I88:AH88)</f>
        <v>25429.633943300054</v>
      </c>
      <c r="AJ88" s="455"/>
      <c r="AK88" s="243"/>
    </row>
    <row r="89" spans="1:38" ht="17.25" thickTop="1" thickBot="1">
      <c r="A89" s="185" t="s">
        <v>620</v>
      </c>
      <c r="B89" s="186"/>
      <c r="C89" s="186"/>
      <c r="D89" s="186"/>
      <c r="E89" s="186"/>
      <c r="F89" s="279"/>
      <c r="G89" s="186"/>
      <c r="H89" s="278"/>
      <c r="I89" s="449"/>
      <c r="J89" s="450"/>
      <c r="K89" s="449"/>
      <c r="L89" s="450"/>
      <c r="M89" s="449"/>
      <c r="N89" s="450"/>
      <c r="O89" s="449"/>
      <c r="P89" s="450"/>
      <c r="Q89" s="449"/>
      <c r="R89" s="450"/>
      <c r="S89" s="449"/>
      <c r="T89" s="450"/>
      <c r="U89" s="449"/>
      <c r="V89" s="450"/>
      <c r="W89" s="449">
        <f>W60+W57</f>
        <v>39464.838900000002</v>
      </c>
      <c r="X89" s="450"/>
      <c r="Y89" s="449">
        <f>Y60+Y57</f>
        <v>39464.838900000002</v>
      </c>
      <c r="Z89" s="450"/>
      <c r="AA89" s="449">
        <f>AA60</f>
        <v>22290.9764</v>
      </c>
      <c r="AB89" s="450"/>
      <c r="AC89" s="449">
        <f>AC81+AC75+AC60</f>
        <v>30336.125199999999</v>
      </c>
      <c r="AD89" s="450"/>
      <c r="AE89" s="449">
        <f>AE78+AE66</f>
        <v>42191.612999999998</v>
      </c>
      <c r="AF89" s="451"/>
      <c r="AG89" s="451"/>
      <c r="AH89" s="450"/>
      <c r="AI89" s="449">
        <f>SUM(W89:AH89)</f>
        <v>173748.39240000001</v>
      </c>
      <c r="AJ89" s="450"/>
      <c r="AK89" s="243"/>
      <c r="AL89" s="191"/>
    </row>
    <row r="90" spans="1:38" ht="17.25" thickTop="1" thickBot="1">
      <c r="A90" s="185" t="s">
        <v>619</v>
      </c>
      <c r="B90" s="186"/>
      <c r="C90" s="186"/>
      <c r="D90" s="186"/>
      <c r="E90" s="186"/>
      <c r="F90" s="279"/>
      <c r="G90" s="186"/>
      <c r="H90" s="278"/>
      <c r="I90" s="449"/>
      <c r="J90" s="450"/>
      <c r="K90" s="449"/>
      <c r="L90" s="450"/>
      <c r="M90" s="449"/>
      <c r="N90" s="450"/>
      <c r="O90" s="449"/>
      <c r="P90" s="450"/>
      <c r="Q90" s="449"/>
      <c r="R90" s="450"/>
      <c r="S90" s="449"/>
      <c r="T90" s="450"/>
      <c r="U90" s="449"/>
      <c r="V90" s="450"/>
      <c r="W90" s="449">
        <f>W89*23.11%</f>
        <v>9120.3242697900005</v>
      </c>
      <c r="X90" s="450"/>
      <c r="Y90" s="449">
        <f t="shared" ref="Y90" si="61">Y89*23.11%</f>
        <v>9120.3242697900005</v>
      </c>
      <c r="Z90" s="450"/>
      <c r="AA90" s="449">
        <f t="shared" ref="AA90" si="62">AA89*23.11%</f>
        <v>5151.4446460399995</v>
      </c>
      <c r="AB90" s="450"/>
      <c r="AC90" s="449">
        <f t="shared" ref="AC90" si="63">AC89*23.11%</f>
        <v>7010.6785337199999</v>
      </c>
      <c r="AD90" s="450"/>
      <c r="AE90" s="449">
        <f>AE89*23.11%</f>
        <v>9750.4817642999988</v>
      </c>
      <c r="AF90" s="451"/>
      <c r="AG90" s="451"/>
      <c r="AH90" s="450"/>
      <c r="AI90" s="449">
        <f>SUM(W90:AH90)</f>
        <v>40153.253483640001</v>
      </c>
      <c r="AJ90" s="450"/>
      <c r="AL90" s="191"/>
    </row>
    <row r="91" spans="1:38" ht="17.25" thickTop="1" thickBot="1">
      <c r="A91" s="308" t="s">
        <v>621</v>
      </c>
      <c r="B91" s="309"/>
      <c r="C91" s="309"/>
      <c r="D91" s="309"/>
      <c r="E91" s="309"/>
      <c r="F91" s="311"/>
      <c r="G91" s="309"/>
      <c r="H91" s="312"/>
      <c r="I91" s="453"/>
      <c r="J91" s="455"/>
      <c r="K91" s="453"/>
      <c r="L91" s="455"/>
      <c r="M91" s="453"/>
      <c r="N91" s="455"/>
      <c r="O91" s="453"/>
      <c r="P91" s="455"/>
      <c r="Q91" s="453"/>
      <c r="R91" s="455"/>
      <c r="S91" s="453"/>
      <c r="T91" s="455"/>
      <c r="U91" s="453"/>
      <c r="V91" s="455"/>
      <c r="W91" s="453">
        <f>W90+W89</f>
        <v>48585.163169790001</v>
      </c>
      <c r="X91" s="455"/>
      <c r="Y91" s="453">
        <f t="shared" ref="Y91" si="64">Y90+Y89</f>
        <v>48585.163169790001</v>
      </c>
      <c r="Z91" s="455"/>
      <c r="AA91" s="453">
        <f t="shared" ref="AA91" si="65">AA90+AA89</f>
        <v>27442.421046039999</v>
      </c>
      <c r="AB91" s="455"/>
      <c r="AC91" s="453">
        <f t="shared" ref="AC91" si="66">AC90+AC89</f>
        <v>37346.80373372</v>
      </c>
      <c r="AD91" s="455"/>
      <c r="AE91" s="453">
        <f>AE90+AE89</f>
        <v>51942.094764299996</v>
      </c>
      <c r="AF91" s="454"/>
      <c r="AG91" s="454"/>
      <c r="AH91" s="455"/>
      <c r="AI91" s="453">
        <f>SUM(W91:AH91)</f>
        <v>213901.64588363998</v>
      </c>
      <c r="AJ91" s="455"/>
      <c r="AK91" s="191">
        <f>AI91+AI88+AI87</f>
        <v>695204.01982694003</v>
      </c>
    </row>
    <row r="92" spans="1:38" ht="15.75" thickTop="1">
      <c r="B92" s="250"/>
      <c r="C92" s="251"/>
      <c r="D92" s="251"/>
      <c r="E92" s="251"/>
      <c r="F92" s="251"/>
      <c r="G92" s="251"/>
      <c r="H92" s="183"/>
      <c r="I92" s="183"/>
      <c r="J92" s="183"/>
      <c r="K92" s="272"/>
      <c r="L92" s="236"/>
      <c r="M92" s="252"/>
      <c r="N92" s="252"/>
      <c r="O92" s="252"/>
      <c r="P92" s="252"/>
      <c r="Q92" s="183"/>
      <c r="R92" s="183"/>
      <c r="S92" s="183"/>
      <c r="T92" s="183"/>
      <c r="U92" s="183"/>
      <c r="V92" s="250"/>
      <c r="W92" s="549"/>
      <c r="X92" s="549"/>
      <c r="Y92" s="550"/>
      <c r="Z92" s="550"/>
      <c r="AA92" s="550"/>
      <c r="AB92" s="550"/>
      <c r="AC92" s="550"/>
      <c r="AD92" s="550"/>
      <c r="AE92" s="550"/>
      <c r="AF92" s="550"/>
      <c r="AG92" s="550"/>
      <c r="AH92" s="550"/>
      <c r="AI92" s="252"/>
      <c r="AJ92" s="192"/>
    </row>
    <row r="93" spans="1:38">
      <c r="B93" s="250"/>
      <c r="C93" s="251"/>
      <c r="D93" s="251"/>
      <c r="E93" s="251"/>
      <c r="F93" s="251"/>
      <c r="G93" s="251"/>
      <c r="H93" s="183"/>
      <c r="I93" s="183"/>
      <c r="J93" s="183"/>
      <c r="K93" s="272"/>
      <c r="L93" s="236"/>
      <c r="M93" s="252"/>
      <c r="N93" s="252"/>
      <c r="O93" s="252"/>
      <c r="P93" s="252"/>
      <c r="Q93" s="183"/>
      <c r="R93" s="183"/>
      <c r="S93" s="183"/>
      <c r="T93" s="183"/>
      <c r="U93" s="183"/>
      <c r="V93" s="250"/>
      <c r="W93" s="251"/>
      <c r="X93" s="251"/>
      <c r="Y93" s="251"/>
      <c r="Z93" s="251"/>
      <c r="AA93" s="251"/>
      <c r="AB93" s="183"/>
      <c r="AC93" s="236"/>
      <c r="AD93" s="252"/>
      <c r="AE93" s="252"/>
      <c r="AF93" s="252"/>
      <c r="AG93" s="252"/>
      <c r="AH93" s="252"/>
      <c r="AI93" s="252"/>
      <c r="AJ93" s="192"/>
    </row>
    <row r="94" spans="1:38">
      <c r="B94" s="250"/>
      <c r="C94" s="251"/>
      <c r="D94" s="251"/>
      <c r="E94" s="251"/>
      <c r="F94" s="251"/>
      <c r="G94" s="251"/>
      <c r="H94" s="183"/>
      <c r="I94" s="183"/>
      <c r="J94" s="183"/>
      <c r="K94" s="272"/>
      <c r="L94" s="236"/>
      <c r="M94" s="252"/>
      <c r="N94" s="252"/>
      <c r="O94" s="252"/>
      <c r="P94" s="252"/>
      <c r="Q94" s="183"/>
      <c r="R94" s="183"/>
      <c r="S94" s="183"/>
      <c r="T94" s="183"/>
      <c r="U94" s="183"/>
      <c r="V94" s="250"/>
      <c r="W94" s="551"/>
      <c r="X94" s="552"/>
      <c r="Y94" s="251"/>
      <c r="Z94" s="251"/>
      <c r="AA94" s="251"/>
      <c r="AB94" s="183"/>
      <c r="AC94" s="236"/>
      <c r="AD94" s="252"/>
      <c r="AE94" s="252"/>
      <c r="AF94" s="252"/>
      <c r="AG94" s="252"/>
      <c r="AH94" s="252"/>
      <c r="AI94" s="252"/>
      <c r="AJ94" s="192"/>
    </row>
    <row r="95" spans="1:38" ht="15.75" thickBot="1">
      <c r="B95" s="250"/>
      <c r="C95" s="251"/>
      <c r="D95" s="251"/>
      <c r="E95" s="251"/>
      <c r="F95" s="251"/>
      <c r="G95" s="251"/>
      <c r="K95" s="191"/>
      <c r="L95" s="236"/>
      <c r="M95" s="270"/>
      <c r="N95" s="270"/>
      <c r="O95" s="270"/>
      <c r="P95" s="252"/>
      <c r="V95" s="250"/>
      <c r="W95" s="251"/>
      <c r="X95" s="251"/>
      <c r="Y95" s="251"/>
      <c r="Z95" s="251"/>
      <c r="AA95" s="251"/>
      <c r="AC95" s="236"/>
      <c r="AD95" s="252"/>
      <c r="AE95" s="252"/>
      <c r="AF95" s="252"/>
      <c r="AG95" s="252"/>
      <c r="AH95" s="252"/>
      <c r="AI95" s="469"/>
      <c r="AJ95" s="469"/>
    </row>
    <row r="96" spans="1:38" ht="15.75" thickTop="1">
      <c r="B96" s="471" t="s">
        <v>598</v>
      </c>
      <c r="C96" s="470"/>
      <c r="D96" s="470"/>
      <c r="E96" s="470"/>
      <c r="F96" s="470"/>
      <c r="G96" s="470"/>
      <c r="H96" s="285"/>
      <c r="I96" s="285"/>
      <c r="J96" s="285"/>
      <c r="K96" s="286"/>
      <c r="L96" s="287"/>
      <c r="M96" s="471" t="s">
        <v>622</v>
      </c>
      <c r="N96" s="470"/>
      <c r="O96" s="470"/>
      <c r="P96" s="470"/>
      <c r="Q96" s="470"/>
      <c r="R96" s="470"/>
      <c r="S96" s="285"/>
      <c r="T96" s="285"/>
      <c r="U96" s="285"/>
      <c r="V96" s="471" t="s">
        <v>622</v>
      </c>
      <c r="W96" s="470"/>
      <c r="X96" s="470"/>
      <c r="Y96" s="470"/>
      <c r="Z96" s="470"/>
      <c r="AA96" s="470"/>
      <c r="AC96" s="236"/>
      <c r="AD96" s="469"/>
      <c r="AE96" s="469"/>
      <c r="AF96" s="469"/>
      <c r="AG96" s="469"/>
      <c r="AH96" s="469"/>
      <c r="AI96" s="469"/>
      <c r="AJ96" s="192"/>
    </row>
    <row r="97" spans="1:36">
      <c r="A97" s="178"/>
      <c r="B97" s="467" t="s">
        <v>597</v>
      </c>
      <c r="C97" s="467"/>
      <c r="D97" s="467"/>
      <c r="E97" s="467"/>
      <c r="F97" s="467"/>
      <c r="G97" s="467"/>
      <c r="H97" s="285"/>
      <c r="I97" s="467"/>
      <c r="J97" s="467"/>
      <c r="K97" s="285"/>
      <c r="L97" s="285"/>
      <c r="M97" s="468" t="s">
        <v>623</v>
      </c>
      <c r="N97" s="467"/>
      <c r="O97" s="467"/>
      <c r="P97" s="467"/>
      <c r="Q97" s="467"/>
      <c r="R97" s="467"/>
      <c r="S97" s="285"/>
      <c r="T97" s="285"/>
      <c r="U97" s="288"/>
      <c r="V97" s="468" t="s">
        <v>623</v>
      </c>
      <c r="W97" s="467"/>
      <c r="X97" s="467"/>
      <c r="Y97" s="467"/>
      <c r="Z97" s="467"/>
      <c r="AA97" s="467"/>
      <c r="AD97" s="193"/>
      <c r="AE97" s="193"/>
      <c r="AF97" s="193"/>
      <c r="AG97" s="193"/>
      <c r="AH97" s="193"/>
      <c r="AI97" s="193"/>
      <c r="AJ97" s="193"/>
    </row>
    <row r="99" spans="1:36">
      <c r="M99" s="184"/>
      <c r="Q99" s="184"/>
    </row>
  </sheetData>
  <mergeCells count="1030">
    <mergeCell ref="W94:X94"/>
    <mergeCell ref="AI95:AJ95"/>
    <mergeCell ref="M96:R96"/>
    <mergeCell ref="M97:R97"/>
    <mergeCell ref="G79:H80"/>
    <mergeCell ref="W55:X56"/>
    <mergeCell ref="Y55:Z56"/>
    <mergeCell ref="W58:X59"/>
    <mergeCell ref="Y58:Z59"/>
    <mergeCell ref="AA58:AB59"/>
    <mergeCell ref="AC58:AD59"/>
    <mergeCell ref="AE64:AH65"/>
    <mergeCell ref="AC73:AD74"/>
    <mergeCell ref="AE76:AH77"/>
    <mergeCell ref="AC79:AD80"/>
    <mergeCell ref="W92:X92"/>
    <mergeCell ref="Y92:Z92"/>
    <mergeCell ref="AA92:AB92"/>
    <mergeCell ref="AC92:AD92"/>
    <mergeCell ref="AE92:AH92"/>
    <mergeCell ref="AE78:AH78"/>
    <mergeCell ref="AC78:AD78"/>
    <mergeCell ref="G78:H78"/>
    <mergeCell ref="AC77:AD77"/>
    <mergeCell ref="I77:J77"/>
    <mergeCell ref="AC76:AD76"/>
    <mergeCell ref="AA76:AB76"/>
    <mergeCell ref="Y76:Z76"/>
    <mergeCell ref="W76:X76"/>
    <mergeCell ref="U76:V76"/>
    <mergeCell ref="S76:T76"/>
    <mergeCell ref="Q76:R76"/>
    <mergeCell ref="G76:H77"/>
    <mergeCell ref="U66:V66"/>
    <mergeCell ref="W66:X66"/>
    <mergeCell ref="B67:F69"/>
    <mergeCell ref="A67:A69"/>
    <mergeCell ref="O66:P66"/>
    <mergeCell ref="M66:N66"/>
    <mergeCell ref="K66:L66"/>
    <mergeCell ref="I66:J66"/>
    <mergeCell ref="AA65:AB65"/>
    <mergeCell ref="Y65:Z65"/>
    <mergeCell ref="W65:X65"/>
    <mergeCell ref="U65:V65"/>
    <mergeCell ref="S65:T65"/>
    <mergeCell ref="Q65:R65"/>
    <mergeCell ref="O65:P65"/>
    <mergeCell ref="M65:N65"/>
    <mergeCell ref="K65:L65"/>
    <mergeCell ref="I65:J65"/>
    <mergeCell ref="Y66:Z66"/>
    <mergeCell ref="AA66:AB66"/>
    <mergeCell ref="A64:A66"/>
    <mergeCell ref="B64:F66"/>
    <mergeCell ref="Q67:R67"/>
    <mergeCell ref="S67:T67"/>
    <mergeCell ref="U67:V67"/>
    <mergeCell ref="W67:X67"/>
    <mergeCell ref="G64:H65"/>
    <mergeCell ref="I73:J73"/>
    <mergeCell ref="K73:L73"/>
    <mergeCell ref="M73:N73"/>
    <mergeCell ref="O73:P73"/>
    <mergeCell ref="AI83:AJ83"/>
    <mergeCell ref="AI84:AJ84"/>
    <mergeCell ref="AE59:AH59"/>
    <mergeCell ref="AE26:AH26"/>
    <mergeCell ref="AI82:AJ82"/>
    <mergeCell ref="AE80:AH80"/>
    <mergeCell ref="G81:H81"/>
    <mergeCell ref="AC81:AD81"/>
    <mergeCell ref="AE55:AH55"/>
    <mergeCell ref="AC55:AD55"/>
    <mergeCell ref="O55:P55"/>
    <mergeCell ref="M55:N55"/>
    <mergeCell ref="K55:L55"/>
    <mergeCell ref="I55:J55"/>
    <mergeCell ref="G69:H69"/>
    <mergeCell ref="G68:H68"/>
    <mergeCell ref="AA64:AB64"/>
    <mergeCell ref="Y64:Z64"/>
    <mergeCell ref="G67:H67"/>
    <mergeCell ref="AC64:AD64"/>
    <mergeCell ref="AC65:AD65"/>
    <mergeCell ref="AC67:AD67"/>
    <mergeCell ref="AE67:AH67"/>
    <mergeCell ref="Q66:R66"/>
    <mergeCell ref="S66:T66"/>
    <mergeCell ref="AA74:AB74"/>
    <mergeCell ref="I75:J75"/>
    <mergeCell ref="K75:L75"/>
    <mergeCell ref="M75:N75"/>
    <mergeCell ref="O75:P75"/>
    <mergeCell ref="Q75:R75"/>
    <mergeCell ref="AE79:AH79"/>
    <mergeCell ref="B97:G97"/>
    <mergeCell ref="G23:H23"/>
    <mergeCell ref="AC23:AD23"/>
    <mergeCell ref="AE23:AH23"/>
    <mergeCell ref="G26:H26"/>
    <mergeCell ref="G29:H29"/>
    <mergeCell ref="G32:H32"/>
    <mergeCell ref="G38:H38"/>
    <mergeCell ref="G41:H41"/>
    <mergeCell ref="AC85:AD85"/>
    <mergeCell ref="B96:G96"/>
    <mergeCell ref="AC83:AD83"/>
    <mergeCell ref="AE83:AH83"/>
    <mergeCell ref="AC84:AD84"/>
    <mergeCell ref="AE84:AH84"/>
    <mergeCell ref="AC82:AD82"/>
    <mergeCell ref="AE82:AH82"/>
    <mergeCell ref="AE41:AH41"/>
    <mergeCell ref="AC47:AD47"/>
    <mergeCell ref="AE47:AH47"/>
    <mergeCell ref="AC50:AD50"/>
    <mergeCell ref="AE50:AH50"/>
    <mergeCell ref="V96:AA96"/>
    <mergeCell ref="V97:AA97"/>
    <mergeCell ref="AD96:AI96"/>
    <mergeCell ref="I86:J86"/>
    <mergeCell ref="I97:J97"/>
    <mergeCell ref="I85:J85"/>
    <mergeCell ref="AI85:AJ85"/>
    <mergeCell ref="AE85:AH85"/>
    <mergeCell ref="G66:H66"/>
    <mergeCell ref="Y74:Z74"/>
    <mergeCell ref="AE75:AH75"/>
    <mergeCell ref="I79:J79"/>
    <mergeCell ref="K79:L79"/>
    <mergeCell ref="M79:N79"/>
    <mergeCell ref="O79:P79"/>
    <mergeCell ref="Q79:R79"/>
    <mergeCell ref="S79:T79"/>
    <mergeCell ref="U79:V79"/>
    <mergeCell ref="W79:X79"/>
    <mergeCell ref="Y79:Z79"/>
    <mergeCell ref="O76:P76"/>
    <mergeCell ref="M76:N76"/>
    <mergeCell ref="K76:L76"/>
    <mergeCell ref="I76:J76"/>
    <mergeCell ref="K77:L77"/>
    <mergeCell ref="I74:J74"/>
    <mergeCell ref="S75:T75"/>
    <mergeCell ref="U75:V75"/>
    <mergeCell ref="W75:X75"/>
    <mergeCell ref="Y75:Z75"/>
    <mergeCell ref="A79:A81"/>
    <mergeCell ref="B79:F81"/>
    <mergeCell ref="AE73:AH73"/>
    <mergeCell ref="AI79:AJ81"/>
    <mergeCell ref="A76:A78"/>
    <mergeCell ref="B76:F78"/>
    <mergeCell ref="AI76:AJ78"/>
    <mergeCell ref="A73:A75"/>
    <mergeCell ref="B73:F75"/>
    <mergeCell ref="AI73:AJ75"/>
    <mergeCell ref="A70:A72"/>
    <mergeCell ref="B70:F72"/>
    <mergeCell ref="AC70:AD70"/>
    <mergeCell ref="AE70:AH70"/>
    <mergeCell ref="AI70:AJ72"/>
    <mergeCell ref="AC72:AD72"/>
    <mergeCell ref="AE72:AH72"/>
    <mergeCell ref="G70:H70"/>
    <mergeCell ref="G71:H71"/>
    <mergeCell ref="O74:P74"/>
    <mergeCell ref="Q74:R74"/>
    <mergeCell ref="S74:T74"/>
    <mergeCell ref="U74:V74"/>
    <mergeCell ref="W74:X74"/>
    <mergeCell ref="AE81:AH81"/>
    <mergeCell ref="I81:J81"/>
    <mergeCell ref="K81:L81"/>
    <mergeCell ref="M81:N81"/>
    <mergeCell ref="O81:P81"/>
    <mergeCell ref="AE74:AH74"/>
    <mergeCell ref="G75:H75"/>
    <mergeCell ref="AC75:AD75"/>
    <mergeCell ref="S64:T64"/>
    <mergeCell ref="U64:V64"/>
    <mergeCell ref="G72:H72"/>
    <mergeCell ref="AI67:AJ69"/>
    <mergeCell ref="AC69:AD69"/>
    <mergeCell ref="AE69:AH69"/>
    <mergeCell ref="AA67:AB67"/>
    <mergeCell ref="I68:J68"/>
    <mergeCell ref="K68:L68"/>
    <mergeCell ref="M68:N68"/>
    <mergeCell ref="O68:P68"/>
    <mergeCell ref="Q68:R68"/>
    <mergeCell ref="S68:T68"/>
    <mergeCell ref="U68:V68"/>
    <mergeCell ref="W68:X68"/>
    <mergeCell ref="Y68:Z68"/>
    <mergeCell ref="AA68:AB68"/>
    <mergeCell ref="I67:J67"/>
    <mergeCell ref="K67:L67"/>
    <mergeCell ref="M67:N67"/>
    <mergeCell ref="O67:P67"/>
    <mergeCell ref="AE71:AH71"/>
    <mergeCell ref="AC71:AD71"/>
    <mergeCell ref="Y67:Z67"/>
    <mergeCell ref="AA69:AB69"/>
    <mergeCell ref="I70:J70"/>
    <mergeCell ref="K70:L70"/>
    <mergeCell ref="M70:N70"/>
    <mergeCell ref="O70:P70"/>
    <mergeCell ref="Q70:R70"/>
    <mergeCell ref="S70:T70"/>
    <mergeCell ref="U70:V70"/>
    <mergeCell ref="M63:N63"/>
    <mergeCell ref="O63:P63"/>
    <mergeCell ref="G73:H74"/>
    <mergeCell ref="AI64:AJ66"/>
    <mergeCell ref="A61:A63"/>
    <mergeCell ref="B61:F63"/>
    <mergeCell ref="G61:H61"/>
    <mergeCell ref="AC61:AD61"/>
    <mergeCell ref="AE61:AH61"/>
    <mergeCell ref="AI61:AJ63"/>
    <mergeCell ref="AE68:AH68"/>
    <mergeCell ref="AC68:AD68"/>
    <mergeCell ref="I62:J62"/>
    <mergeCell ref="K62:L62"/>
    <mergeCell ref="M62:N62"/>
    <mergeCell ref="O62:P62"/>
    <mergeCell ref="Q62:R62"/>
    <mergeCell ref="S62:T62"/>
    <mergeCell ref="U62:V62"/>
    <mergeCell ref="W62:X62"/>
    <mergeCell ref="Y62:Z62"/>
    <mergeCell ref="AA62:AB62"/>
    <mergeCell ref="AC66:AD66"/>
    <mergeCell ref="AE66:AH66"/>
    <mergeCell ref="I61:J61"/>
    <mergeCell ref="K61:L61"/>
    <mergeCell ref="M61:N61"/>
    <mergeCell ref="I64:J64"/>
    <mergeCell ref="K64:L64"/>
    <mergeCell ref="M64:N64"/>
    <mergeCell ref="O64:P64"/>
    <mergeCell ref="Q64:R64"/>
    <mergeCell ref="W57:X57"/>
    <mergeCell ref="Y57:Z57"/>
    <mergeCell ref="W64:X64"/>
    <mergeCell ref="AI58:AJ60"/>
    <mergeCell ref="G60:H60"/>
    <mergeCell ref="AC60:AD60"/>
    <mergeCell ref="AE60:AH60"/>
    <mergeCell ref="I59:J59"/>
    <mergeCell ref="K59:L59"/>
    <mergeCell ref="M59:N59"/>
    <mergeCell ref="O59:P59"/>
    <mergeCell ref="Q59:R59"/>
    <mergeCell ref="S59:T59"/>
    <mergeCell ref="U59:V59"/>
    <mergeCell ref="I60:J60"/>
    <mergeCell ref="AA60:AB60"/>
    <mergeCell ref="G58:H59"/>
    <mergeCell ref="AE62:AH62"/>
    <mergeCell ref="G63:H63"/>
    <mergeCell ref="AC63:AD63"/>
    <mergeCell ref="AE63:AH63"/>
    <mergeCell ref="O61:P61"/>
    <mergeCell ref="Q61:R61"/>
    <mergeCell ref="G62:H62"/>
    <mergeCell ref="AC62:AD62"/>
    <mergeCell ref="Q60:R60"/>
    <mergeCell ref="S60:T60"/>
    <mergeCell ref="U60:V60"/>
    <mergeCell ref="W60:X60"/>
    <mergeCell ref="AA63:AB63"/>
    <mergeCell ref="I63:J63"/>
    <mergeCell ref="K63:L63"/>
    <mergeCell ref="A58:A60"/>
    <mergeCell ref="B58:F60"/>
    <mergeCell ref="AE58:AH58"/>
    <mergeCell ref="G52:H52"/>
    <mergeCell ref="AC52:AD52"/>
    <mergeCell ref="AE52:AH52"/>
    <mergeCell ref="G53:H53"/>
    <mergeCell ref="AC53:AD53"/>
    <mergeCell ref="AE53:AH53"/>
    <mergeCell ref="A55:A57"/>
    <mergeCell ref="B55:F57"/>
    <mergeCell ref="Q55:R55"/>
    <mergeCell ref="S55:T55"/>
    <mergeCell ref="U55:V55"/>
    <mergeCell ref="AA55:AB55"/>
    <mergeCell ref="I56:J56"/>
    <mergeCell ref="K56:L56"/>
    <mergeCell ref="M56:N56"/>
    <mergeCell ref="O56:P56"/>
    <mergeCell ref="Q56:R56"/>
    <mergeCell ref="AE54:AH54"/>
    <mergeCell ref="M54:N54"/>
    <mergeCell ref="O54:P54"/>
    <mergeCell ref="Q54:R54"/>
    <mergeCell ref="S54:T54"/>
    <mergeCell ref="U54:V54"/>
    <mergeCell ref="W54:X54"/>
    <mergeCell ref="Y54:Z54"/>
    <mergeCell ref="AA57:AB57"/>
    <mergeCell ref="I58:J58"/>
    <mergeCell ref="K58:L58"/>
    <mergeCell ref="M58:N58"/>
    <mergeCell ref="AI55:AJ57"/>
    <mergeCell ref="A52:A54"/>
    <mergeCell ref="B52:F54"/>
    <mergeCell ref="AI52:AJ54"/>
    <mergeCell ref="I53:J53"/>
    <mergeCell ref="K53:L53"/>
    <mergeCell ref="M53:N53"/>
    <mergeCell ref="O53:P53"/>
    <mergeCell ref="Q53:R53"/>
    <mergeCell ref="S53:T53"/>
    <mergeCell ref="U53:V53"/>
    <mergeCell ref="W53:X53"/>
    <mergeCell ref="Y53:Z53"/>
    <mergeCell ref="AA53:AB53"/>
    <mergeCell ref="I54:J54"/>
    <mergeCell ref="K54:L54"/>
    <mergeCell ref="AC56:AD56"/>
    <mergeCell ref="AE56:AH56"/>
    <mergeCell ref="G57:H57"/>
    <mergeCell ref="AC57:AD57"/>
    <mergeCell ref="AE57:AH57"/>
    <mergeCell ref="G54:H54"/>
    <mergeCell ref="AC54:AD54"/>
    <mergeCell ref="AA54:AB54"/>
    <mergeCell ref="S56:T56"/>
    <mergeCell ref="U56:V56"/>
    <mergeCell ref="AA56:AB56"/>
    <mergeCell ref="G55:H56"/>
    <mergeCell ref="I57:J57"/>
    <mergeCell ref="K57:L57"/>
    <mergeCell ref="M57:N57"/>
    <mergeCell ref="O57:P57"/>
    <mergeCell ref="AA45:AB45"/>
    <mergeCell ref="I46:J46"/>
    <mergeCell ref="K46:L46"/>
    <mergeCell ref="M46:N46"/>
    <mergeCell ref="O46:P46"/>
    <mergeCell ref="Q46:R46"/>
    <mergeCell ref="S46:T46"/>
    <mergeCell ref="AE45:AH45"/>
    <mergeCell ref="G45:H45"/>
    <mergeCell ref="AC45:AD45"/>
    <mergeCell ref="AI49:AJ51"/>
    <mergeCell ref="G51:H51"/>
    <mergeCell ref="AC51:AD51"/>
    <mergeCell ref="AE51:AH51"/>
    <mergeCell ref="G50:H50"/>
    <mergeCell ref="I50:J50"/>
    <mergeCell ref="K50:L50"/>
    <mergeCell ref="M50:N50"/>
    <mergeCell ref="O50:P50"/>
    <mergeCell ref="Q50:R50"/>
    <mergeCell ref="S50:T50"/>
    <mergeCell ref="U50:V50"/>
    <mergeCell ref="W50:X50"/>
    <mergeCell ref="Y50:Z50"/>
    <mergeCell ref="AA50:AB50"/>
    <mergeCell ref="I51:J51"/>
    <mergeCell ref="K51:L51"/>
    <mergeCell ref="M51:N51"/>
    <mergeCell ref="O51:P51"/>
    <mergeCell ref="Q51:R51"/>
    <mergeCell ref="S51:T51"/>
    <mergeCell ref="U51:V51"/>
    <mergeCell ref="A49:A51"/>
    <mergeCell ref="B49:F51"/>
    <mergeCell ref="G49:H49"/>
    <mergeCell ref="AC49:AD49"/>
    <mergeCell ref="AE49:AH49"/>
    <mergeCell ref="AI46:AJ48"/>
    <mergeCell ref="G48:H48"/>
    <mergeCell ref="AC48:AD48"/>
    <mergeCell ref="AE48:AH48"/>
    <mergeCell ref="G47:H47"/>
    <mergeCell ref="A46:A48"/>
    <mergeCell ref="B46:F48"/>
    <mergeCell ref="U46:V46"/>
    <mergeCell ref="W46:X46"/>
    <mergeCell ref="Y46:Z46"/>
    <mergeCell ref="AA46:AB46"/>
    <mergeCell ref="I47:J47"/>
    <mergeCell ref="K47:L47"/>
    <mergeCell ref="M47:N47"/>
    <mergeCell ref="O47:P47"/>
    <mergeCell ref="Q47:R47"/>
    <mergeCell ref="S47:T47"/>
    <mergeCell ref="Y47:Z47"/>
    <mergeCell ref="AA47:AB47"/>
    <mergeCell ref="G46:H46"/>
    <mergeCell ref="AC46:AD46"/>
    <mergeCell ref="AE46:AH46"/>
    <mergeCell ref="W51:X51"/>
    <mergeCell ref="Y51:Z51"/>
    <mergeCell ref="U47:V47"/>
    <mergeCell ref="W47:X47"/>
    <mergeCell ref="AA48:AB48"/>
    <mergeCell ref="M42:N42"/>
    <mergeCell ref="O42:P42"/>
    <mergeCell ref="AC40:AD40"/>
    <mergeCell ref="AE40:AH40"/>
    <mergeCell ref="A43:A45"/>
    <mergeCell ref="B43:F45"/>
    <mergeCell ref="G43:H43"/>
    <mergeCell ref="AC43:AD43"/>
    <mergeCell ref="AE43:AH43"/>
    <mergeCell ref="AI43:AJ45"/>
    <mergeCell ref="I44:J44"/>
    <mergeCell ref="K44:L44"/>
    <mergeCell ref="M44:N44"/>
    <mergeCell ref="O44:P44"/>
    <mergeCell ref="Q44:R44"/>
    <mergeCell ref="S44:T44"/>
    <mergeCell ref="U44:V44"/>
    <mergeCell ref="W44:X44"/>
    <mergeCell ref="Y44:Z44"/>
    <mergeCell ref="AA44:AB44"/>
    <mergeCell ref="I45:J45"/>
    <mergeCell ref="K45:L45"/>
    <mergeCell ref="M45:N45"/>
    <mergeCell ref="G44:H44"/>
    <mergeCell ref="AC44:AD44"/>
    <mergeCell ref="AE44:AH44"/>
    <mergeCell ref="O45:P45"/>
    <mergeCell ref="Q45:R45"/>
    <mergeCell ref="S45:T45"/>
    <mergeCell ref="U45:V45"/>
    <mergeCell ref="W45:X45"/>
    <mergeCell ref="Y45:Z45"/>
    <mergeCell ref="A40:A42"/>
    <mergeCell ref="B40:F42"/>
    <mergeCell ref="G40:H40"/>
    <mergeCell ref="G37:H37"/>
    <mergeCell ref="I38:J38"/>
    <mergeCell ref="K38:L38"/>
    <mergeCell ref="M38:N38"/>
    <mergeCell ref="O38:P38"/>
    <mergeCell ref="Q38:R38"/>
    <mergeCell ref="Q42:R42"/>
    <mergeCell ref="O36:P36"/>
    <mergeCell ref="Q36:R36"/>
    <mergeCell ref="G36:H36"/>
    <mergeCell ref="AC36:AD36"/>
    <mergeCell ref="AE36:AH36"/>
    <mergeCell ref="AI40:AJ42"/>
    <mergeCell ref="G42:H42"/>
    <mergeCell ref="AC42:AD42"/>
    <mergeCell ref="AE42:AH42"/>
    <mergeCell ref="AC41:AD41"/>
    <mergeCell ref="I41:J41"/>
    <mergeCell ref="K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I42:J42"/>
    <mergeCell ref="K42:L42"/>
    <mergeCell ref="AC38:AD38"/>
    <mergeCell ref="AE38:AH38"/>
    <mergeCell ref="A37:A39"/>
    <mergeCell ref="B37:F39"/>
    <mergeCell ref="AI37:AJ39"/>
    <mergeCell ref="G39:H39"/>
    <mergeCell ref="AC39:AD39"/>
    <mergeCell ref="AE39:AH39"/>
    <mergeCell ref="A34:A36"/>
    <mergeCell ref="B34:F36"/>
    <mergeCell ref="AI34:AJ36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I36:J36"/>
    <mergeCell ref="K36:L36"/>
    <mergeCell ref="M36:N36"/>
    <mergeCell ref="AC37:AD37"/>
    <mergeCell ref="AE37:AH37"/>
    <mergeCell ref="G34:H34"/>
    <mergeCell ref="AC34:AD34"/>
    <mergeCell ref="U39:V39"/>
    <mergeCell ref="W39:X39"/>
    <mergeCell ref="Y39:Z39"/>
    <mergeCell ref="W38:X38"/>
    <mergeCell ref="A31:A33"/>
    <mergeCell ref="B31:F33"/>
    <mergeCell ref="G31:H31"/>
    <mergeCell ref="AC31:AD31"/>
    <mergeCell ref="AE31:AH31"/>
    <mergeCell ref="W37:X37"/>
    <mergeCell ref="Y37:Z37"/>
    <mergeCell ref="AA37:AB37"/>
    <mergeCell ref="I37:J37"/>
    <mergeCell ref="K37:L37"/>
    <mergeCell ref="M37:N37"/>
    <mergeCell ref="O37:P37"/>
    <mergeCell ref="Q37:R37"/>
    <mergeCell ref="S37:T37"/>
    <mergeCell ref="U37:V37"/>
    <mergeCell ref="AE34:AH34"/>
    <mergeCell ref="G35:H35"/>
    <mergeCell ref="AC35:AD35"/>
    <mergeCell ref="AE35:AH35"/>
    <mergeCell ref="S36:T36"/>
    <mergeCell ref="I34:J34"/>
    <mergeCell ref="K34:L34"/>
    <mergeCell ref="M34:N34"/>
    <mergeCell ref="O34:P34"/>
    <mergeCell ref="Q34:R34"/>
    <mergeCell ref="S34:T34"/>
    <mergeCell ref="U34:V34"/>
    <mergeCell ref="W34:X34"/>
    <mergeCell ref="Y34:Z34"/>
    <mergeCell ref="AI31:AJ33"/>
    <mergeCell ref="G33:H33"/>
    <mergeCell ref="AC33:AD33"/>
    <mergeCell ref="AE33:AH33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I33:J33"/>
    <mergeCell ref="K33:L33"/>
    <mergeCell ref="M33:N33"/>
    <mergeCell ref="O33:P33"/>
    <mergeCell ref="Q33:R33"/>
    <mergeCell ref="AC32:AD32"/>
    <mergeCell ref="AE32:AH32"/>
    <mergeCell ref="I31:J31"/>
    <mergeCell ref="K31:L31"/>
    <mergeCell ref="M31:N31"/>
    <mergeCell ref="U31:V31"/>
    <mergeCell ref="W31:X31"/>
    <mergeCell ref="Y31:Z31"/>
    <mergeCell ref="AA31:AB31"/>
    <mergeCell ref="AI28:AJ30"/>
    <mergeCell ref="G30:H30"/>
    <mergeCell ref="AC30:AD30"/>
    <mergeCell ref="AE30:AH30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I30:J30"/>
    <mergeCell ref="K30:L30"/>
    <mergeCell ref="M30:N30"/>
    <mergeCell ref="O30:P30"/>
    <mergeCell ref="Q30:R30"/>
    <mergeCell ref="I28:J28"/>
    <mergeCell ref="K28:L28"/>
    <mergeCell ref="M28:N28"/>
    <mergeCell ref="AA28:AB28"/>
    <mergeCell ref="AC29:AD29"/>
    <mergeCell ref="AE29:AH29"/>
    <mergeCell ref="AA30:AB30"/>
    <mergeCell ref="O28:P28"/>
    <mergeCell ref="Q28:R28"/>
    <mergeCell ref="S28:T28"/>
    <mergeCell ref="U28:V28"/>
    <mergeCell ref="W28:X28"/>
    <mergeCell ref="Y28:Z28"/>
    <mergeCell ref="AI25:AJ27"/>
    <mergeCell ref="G27:H27"/>
    <mergeCell ref="AC27:AD27"/>
    <mergeCell ref="AE27:AH27"/>
    <mergeCell ref="AC26:AD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I27:J27"/>
    <mergeCell ref="K27:L27"/>
    <mergeCell ref="K25:L25"/>
    <mergeCell ref="M25:N25"/>
    <mergeCell ref="O25:P25"/>
    <mergeCell ref="Q25:R25"/>
    <mergeCell ref="S25:T25"/>
    <mergeCell ref="U25:V25"/>
    <mergeCell ref="W25:X25"/>
    <mergeCell ref="Q27:R27"/>
    <mergeCell ref="S27:T27"/>
    <mergeCell ref="U27:V27"/>
    <mergeCell ref="W27:X27"/>
    <mergeCell ref="Y27:Z27"/>
    <mergeCell ref="AA27:AB27"/>
    <mergeCell ref="M27:N27"/>
    <mergeCell ref="O27:P27"/>
    <mergeCell ref="A25:A27"/>
    <mergeCell ref="B25:F27"/>
    <mergeCell ref="G25:H25"/>
    <mergeCell ref="AC25:AD25"/>
    <mergeCell ref="AE25:AH25"/>
    <mergeCell ref="A28:A30"/>
    <mergeCell ref="B28:F30"/>
    <mergeCell ref="G28:H28"/>
    <mergeCell ref="AC28:AD28"/>
    <mergeCell ref="AE28:AH28"/>
    <mergeCell ref="Y24:Z24"/>
    <mergeCell ref="M22:N22"/>
    <mergeCell ref="O22:P22"/>
    <mergeCell ref="Q22:R22"/>
    <mergeCell ref="S22:T22"/>
    <mergeCell ref="U22:V22"/>
    <mergeCell ref="W22:X22"/>
    <mergeCell ref="Y22:Z22"/>
    <mergeCell ref="AA22:AB22"/>
    <mergeCell ref="I25:J25"/>
    <mergeCell ref="Y25:Z25"/>
    <mergeCell ref="AA25:AB25"/>
    <mergeCell ref="AA24:AB24"/>
    <mergeCell ref="O24:P24"/>
    <mergeCell ref="Q24:R24"/>
    <mergeCell ref="S24:T24"/>
    <mergeCell ref="U24:V24"/>
    <mergeCell ref="W24:X24"/>
    <mergeCell ref="S30:T30"/>
    <mergeCell ref="U30:V30"/>
    <mergeCell ref="W30:X30"/>
    <mergeCell ref="Y30:Z30"/>
    <mergeCell ref="A22:A24"/>
    <mergeCell ref="B22:F24"/>
    <mergeCell ref="G22:H22"/>
    <mergeCell ref="AC22:AD22"/>
    <mergeCell ref="AE22:AH22"/>
    <mergeCell ref="AI22:AJ24"/>
    <mergeCell ref="G24:H24"/>
    <mergeCell ref="AC24:AD24"/>
    <mergeCell ref="AE24:AH24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I24:J24"/>
    <mergeCell ref="K24:L24"/>
    <mergeCell ref="M24:N24"/>
    <mergeCell ref="I22:J22"/>
    <mergeCell ref="K22:L22"/>
    <mergeCell ref="A20:A21"/>
    <mergeCell ref="B20:F21"/>
    <mergeCell ref="G20:H20"/>
    <mergeCell ref="AC20:AD20"/>
    <mergeCell ref="AE20:AH20"/>
    <mergeCell ref="AI20:AJ20"/>
    <mergeCell ref="G21:H21"/>
    <mergeCell ref="AC21:AD21"/>
    <mergeCell ref="AE21:AH21"/>
    <mergeCell ref="AI21:AJ21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Y38:Z38"/>
    <mergeCell ref="AA38:AB38"/>
    <mergeCell ref="S33:T33"/>
    <mergeCell ref="U33:V33"/>
    <mergeCell ref="W33:X33"/>
    <mergeCell ref="Y33:Z33"/>
    <mergeCell ref="AA33:AB33"/>
    <mergeCell ref="AA34:AB34"/>
    <mergeCell ref="S38:T38"/>
    <mergeCell ref="U38:V38"/>
    <mergeCell ref="U36:V36"/>
    <mergeCell ref="W36:X36"/>
    <mergeCell ref="Y36:Z36"/>
    <mergeCell ref="AA36:AB36"/>
    <mergeCell ref="O31:P31"/>
    <mergeCell ref="Q31:R31"/>
    <mergeCell ref="S31:T31"/>
    <mergeCell ref="S42:T42"/>
    <mergeCell ref="U42:V42"/>
    <mergeCell ref="W42:X42"/>
    <mergeCell ref="Y42:Z42"/>
    <mergeCell ref="AA42:AB42"/>
    <mergeCell ref="I43:J43"/>
    <mergeCell ref="K43:L43"/>
    <mergeCell ref="M43:N43"/>
    <mergeCell ref="O43:P43"/>
    <mergeCell ref="Q43:R43"/>
    <mergeCell ref="S43:T43"/>
    <mergeCell ref="U43:V43"/>
    <mergeCell ref="W43:X43"/>
    <mergeCell ref="Y43:Z43"/>
    <mergeCell ref="AA43:AB43"/>
    <mergeCell ref="AA39:AB39"/>
    <mergeCell ref="I40:J40"/>
    <mergeCell ref="K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I39:J39"/>
    <mergeCell ref="K39:L39"/>
    <mergeCell ref="M39:N39"/>
    <mergeCell ref="O39:P39"/>
    <mergeCell ref="Q39:R39"/>
    <mergeCell ref="S39:T39"/>
    <mergeCell ref="I49:J49"/>
    <mergeCell ref="K49:L49"/>
    <mergeCell ref="M49:N49"/>
    <mergeCell ref="O49:P49"/>
    <mergeCell ref="Q49:R49"/>
    <mergeCell ref="S49:T49"/>
    <mergeCell ref="U49:V49"/>
    <mergeCell ref="W49:X49"/>
    <mergeCell ref="Y49:Z49"/>
    <mergeCell ref="AA49:AB49"/>
    <mergeCell ref="I48:J48"/>
    <mergeCell ref="K48:L48"/>
    <mergeCell ref="M48:N48"/>
    <mergeCell ref="O48:P48"/>
    <mergeCell ref="Q48:R48"/>
    <mergeCell ref="S48:T48"/>
    <mergeCell ref="U48:V48"/>
    <mergeCell ref="W48:X48"/>
    <mergeCell ref="Y48:Z48"/>
    <mergeCell ref="Q63:R63"/>
    <mergeCell ref="S63:T63"/>
    <mergeCell ref="U63:V63"/>
    <mergeCell ref="W63:X63"/>
    <mergeCell ref="Y63:Z63"/>
    <mergeCell ref="AA51:AB51"/>
    <mergeCell ref="I52:J52"/>
    <mergeCell ref="K52:L52"/>
    <mergeCell ref="M52:N52"/>
    <mergeCell ref="O52:P52"/>
    <mergeCell ref="Q52:R52"/>
    <mergeCell ref="S52:T52"/>
    <mergeCell ref="U52:V52"/>
    <mergeCell ref="W52:X52"/>
    <mergeCell ref="Y52:Z52"/>
    <mergeCell ref="AA52:AB52"/>
    <mergeCell ref="Y60:Z60"/>
    <mergeCell ref="O60:P60"/>
    <mergeCell ref="M60:N60"/>
    <mergeCell ref="S61:T61"/>
    <mergeCell ref="U61:V61"/>
    <mergeCell ref="W61:X61"/>
    <mergeCell ref="Y61:Z61"/>
    <mergeCell ref="AA61:AB61"/>
    <mergeCell ref="K60:L60"/>
    <mergeCell ref="O58:P58"/>
    <mergeCell ref="Q58:R58"/>
    <mergeCell ref="S58:T58"/>
    <mergeCell ref="U58:V58"/>
    <mergeCell ref="Q57:R57"/>
    <mergeCell ref="S57:T57"/>
    <mergeCell ref="U57:V57"/>
    <mergeCell ref="AA70:AB70"/>
    <mergeCell ref="I69:J69"/>
    <mergeCell ref="K69:L69"/>
    <mergeCell ref="M69:N69"/>
    <mergeCell ref="O69:P69"/>
    <mergeCell ref="Q69:R69"/>
    <mergeCell ref="S69:T69"/>
    <mergeCell ref="U69:V69"/>
    <mergeCell ref="W69:X69"/>
    <mergeCell ref="Y69:Z69"/>
    <mergeCell ref="AA71:AB71"/>
    <mergeCell ref="I72:J72"/>
    <mergeCell ref="K72:L72"/>
    <mergeCell ref="M72:N72"/>
    <mergeCell ref="O72:P72"/>
    <mergeCell ref="Q72:R72"/>
    <mergeCell ref="S72:T72"/>
    <mergeCell ref="U72:V72"/>
    <mergeCell ref="W72:X72"/>
    <mergeCell ref="Y72:Z72"/>
    <mergeCell ref="AA72:AB72"/>
    <mergeCell ref="I71:J71"/>
    <mergeCell ref="K71:L71"/>
    <mergeCell ref="M71:N71"/>
    <mergeCell ref="O71:P71"/>
    <mergeCell ref="Q71:R71"/>
    <mergeCell ref="S71:T71"/>
    <mergeCell ref="U71:V71"/>
    <mergeCell ref="W71:X71"/>
    <mergeCell ref="Y71:Z71"/>
    <mergeCell ref="W70:X70"/>
    <mergeCell ref="Y70:Z70"/>
    <mergeCell ref="I78:J78"/>
    <mergeCell ref="K78:L78"/>
    <mergeCell ref="M78:N78"/>
    <mergeCell ref="O78:P78"/>
    <mergeCell ref="Q78:R78"/>
    <mergeCell ref="S78:T78"/>
    <mergeCell ref="U78:V78"/>
    <mergeCell ref="W78:X78"/>
    <mergeCell ref="Y78:Z78"/>
    <mergeCell ref="AA78:AB78"/>
    <mergeCell ref="I82:J82"/>
    <mergeCell ref="K82:L82"/>
    <mergeCell ref="M82:N82"/>
    <mergeCell ref="O82:P82"/>
    <mergeCell ref="AA79:AB79"/>
    <mergeCell ref="I80:J80"/>
    <mergeCell ref="Q82:R82"/>
    <mergeCell ref="S82:T82"/>
    <mergeCell ref="U82:V82"/>
    <mergeCell ref="W82:X82"/>
    <mergeCell ref="Y82:Z82"/>
    <mergeCell ref="AA82:AB82"/>
    <mergeCell ref="AA75:AB75"/>
    <mergeCell ref="M80:N80"/>
    <mergeCell ref="O80:P80"/>
    <mergeCell ref="Q80:R80"/>
    <mergeCell ref="S80:T80"/>
    <mergeCell ref="U80:V80"/>
    <mergeCell ref="W80:X80"/>
    <mergeCell ref="Y80:Z80"/>
    <mergeCell ref="AA80:AB80"/>
    <mergeCell ref="K80:L80"/>
    <mergeCell ref="Q81:R81"/>
    <mergeCell ref="S81:T81"/>
    <mergeCell ref="U81:V81"/>
    <mergeCell ref="W81:X81"/>
    <mergeCell ref="Y81:Z81"/>
    <mergeCell ref="AA81:AB81"/>
    <mergeCell ref="Y73:Z73"/>
    <mergeCell ref="AA73:AB73"/>
    <mergeCell ref="Y77:Z77"/>
    <mergeCell ref="AA77:AB77"/>
    <mergeCell ref="Q73:R73"/>
    <mergeCell ref="S73:T73"/>
    <mergeCell ref="U73:V73"/>
    <mergeCell ref="W73:X73"/>
    <mergeCell ref="M77:N77"/>
    <mergeCell ref="O77:P77"/>
    <mergeCell ref="Q77:R77"/>
    <mergeCell ref="S77:T77"/>
    <mergeCell ref="U77:V77"/>
    <mergeCell ref="W77:X77"/>
    <mergeCell ref="K74:L74"/>
    <mergeCell ref="M74:N74"/>
    <mergeCell ref="AA85:AB85"/>
    <mergeCell ref="K85:L85"/>
    <mergeCell ref="M85:N85"/>
    <mergeCell ref="O85:P85"/>
    <mergeCell ref="Q85:R85"/>
    <mergeCell ref="S85:T85"/>
    <mergeCell ref="U85:V85"/>
    <mergeCell ref="W85:X85"/>
    <mergeCell ref="Y85:Z85"/>
    <mergeCell ref="Q83:R83"/>
    <mergeCell ref="S83:T83"/>
    <mergeCell ref="U83:V83"/>
    <mergeCell ref="W83:X83"/>
    <mergeCell ref="Y83:Z83"/>
    <mergeCell ref="AA83:AB83"/>
    <mergeCell ref="I84:J84"/>
    <mergeCell ref="K84:L84"/>
    <mergeCell ref="M84:N84"/>
    <mergeCell ref="O84:P84"/>
    <mergeCell ref="Q84:R84"/>
    <mergeCell ref="S84:T84"/>
    <mergeCell ref="U84:V84"/>
    <mergeCell ref="W84:X84"/>
    <mergeCell ref="Y84:Z84"/>
    <mergeCell ref="AA84:AB84"/>
    <mergeCell ref="O83:P83"/>
    <mergeCell ref="I83:J83"/>
    <mergeCell ref="K83:L83"/>
    <mergeCell ref="M83:N83"/>
    <mergeCell ref="AC86:AD86"/>
    <mergeCell ref="AE86:AH86"/>
    <mergeCell ref="AI86:AJ86"/>
    <mergeCell ref="I87:J87"/>
    <mergeCell ref="K87:L87"/>
    <mergeCell ref="M87:N87"/>
    <mergeCell ref="O87:P87"/>
    <mergeCell ref="Q87:R87"/>
    <mergeCell ref="S87:T87"/>
    <mergeCell ref="U87:V87"/>
    <mergeCell ref="W87:X87"/>
    <mergeCell ref="Y87:Z87"/>
    <mergeCell ref="AA87:AB87"/>
    <mergeCell ref="AC87:AD87"/>
    <mergeCell ref="AE87:AH87"/>
    <mergeCell ref="AI87:AJ87"/>
    <mergeCell ref="K86:L86"/>
    <mergeCell ref="M86:N86"/>
    <mergeCell ref="O86:P86"/>
    <mergeCell ref="Q86:R86"/>
    <mergeCell ref="S86:T86"/>
    <mergeCell ref="U86:V86"/>
    <mergeCell ref="W86:X86"/>
    <mergeCell ref="Y86:Z86"/>
    <mergeCell ref="AA86:AB86"/>
    <mergeCell ref="AA88:AB88"/>
    <mergeCell ref="AC88:AD88"/>
    <mergeCell ref="AE88:AH88"/>
    <mergeCell ref="AI88:AJ88"/>
    <mergeCell ref="I89:J89"/>
    <mergeCell ref="K89:L89"/>
    <mergeCell ref="M89:N89"/>
    <mergeCell ref="O89:P89"/>
    <mergeCell ref="Q89:R89"/>
    <mergeCell ref="S89:T89"/>
    <mergeCell ref="U89:V89"/>
    <mergeCell ref="W89:X89"/>
    <mergeCell ref="Y89:Z89"/>
    <mergeCell ref="AA89:AB89"/>
    <mergeCell ref="AC89:AD89"/>
    <mergeCell ref="AE89:AH89"/>
    <mergeCell ref="AI89:AJ89"/>
    <mergeCell ref="I88:J88"/>
    <mergeCell ref="K88:L88"/>
    <mergeCell ref="M88:N88"/>
    <mergeCell ref="O88:P88"/>
    <mergeCell ref="Q88:R88"/>
    <mergeCell ref="S88:T88"/>
    <mergeCell ref="U88:V88"/>
    <mergeCell ref="W88:X88"/>
    <mergeCell ref="Y88:Z88"/>
    <mergeCell ref="C1:H2"/>
    <mergeCell ref="C3:H3"/>
    <mergeCell ref="C4:H4"/>
    <mergeCell ref="A15:A19"/>
    <mergeCell ref="B15:F19"/>
    <mergeCell ref="G15:AH15"/>
    <mergeCell ref="AI15:AJ19"/>
    <mergeCell ref="G16:AH17"/>
    <mergeCell ref="G18:H19"/>
    <mergeCell ref="I18:J19"/>
    <mergeCell ref="K18:L19"/>
    <mergeCell ref="M18:N19"/>
    <mergeCell ref="O18:P19"/>
    <mergeCell ref="Q18:R19"/>
    <mergeCell ref="S18:T19"/>
    <mergeCell ref="U18:V19"/>
    <mergeCell ref="W18:X19"/>
    <mergeCell ref="Y18:Z19"/>
    <mergeCell ref="AA18:AB19"/>
    <mergeCell ref="AC18:AD19"/>
    <mergeCell ref="AE18:AH19"/>
    <mergeCell ref="V1:AJ2"/>
    <mergeCell ref="V3:AJ3"/>
    <mergeCell ref="V4:AJ4"/>
    <mergeCell ref="AE10:AH10"/>
    <mergeCell ref="AI10:AJ10"/>
    <mergeCell ref="AE11:AH11"/>
    <mergeCell ref="AI11:AJ11"/>
    <mergeCell ref="A13:J14"/>
    <mergeCell ref="AD13:AJ13"/>
    <mergeCell ref="AD14:AJ14"/>
    <mergeCell ref="I90:J90"/>
    <mergeCell ref="K90:L90"/>
    <mergeCell ref="M90:N90"/>
    <mergeCell ref="O90:P90"/>
    <mergeCell ref="Q90:R90"/>
    <mergeCell ref="S90:T90"/>
    <mergeCell ref="U90:V90"/>
    <mergeCell ref="W90:X90"/>
    <mergeCell ref="Y90:Z90"/>
    <mergeCell ref="AA90:AB90"/>
    <mergeCell ref="AC90:AD90"/>
    <mergeCell ref="AE90:AH90"/>
    <mergeCell ref="AI90:AJ90"/>
    <mergeCell ref="I91:J91"/>
    <mergeCell ref="K91:L91"/>
    <mergeCell ref="M91:N91"/>
    <mergeCell ref="O91:P91"/>
    <mergeCell ref="Q91:R91"/>
    <mergeCell ref="S91:T91"/>
    <mergeCell ref="U91:V91"/>
    <mergeCell ref="W91:X91"/>
    <mergeCell ref="Y91:Z91"/>
    <mergeCell ref="AA91:AB91"/>
    <mergeCell ref="AC91:AD91"/>
    <mergeCell ref="AE91:AH91"/>
    <mergeCell ref="AI91:AJ91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60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11</vt:i4>
      </vt:variant>
    </vt:vector>
  </HeadingPairs>
  <TitlesOfParts>
    <vt:vector size="17" baseType="lpstr">
      <vt:lpstr>ORÇ. FUMEFI</vt:lpstr>
      <vt:lpstr>CRON FUMEFI</vt:lpstr>
      <vt:lpstr>ORÇ. RECURSO PRÓPRIO</vt:lpstr>
      <vt:lpstr>CRON RECURSO PRÓPRIO</vt:lpstr>
      <vt:lpstr>ORÇ. GERAL</vt:lpstr>
      <vt:lpstr>CRON GERAL</vt:lpstr>
      <vt:lpstr>'CRON GERAL'!Area_de_impressao</vt:lpstr>
      <vt:lpstr>'CRON RECURSO PRÓPRIO'!Area_de_impressao</vt:lpstr>
      <vt:lpstr>'ORÇ. FUMEFI'!Area_de_impressao</vt:lpstr>
      <vt:lpstr>'ORÇ. GERAL'!Area_de_impressao</vt:lpstr>
      <vt:lpstr>'ORÇ. RECURSO PRÓPRIO'!Area_de_impressao</vt:lpstr>
      <vt:lpstr>'CRON FUMEFI'!Titulos_de_impressao</vt:lpstr>
      <vt:lpstr>'CRON GERAL'!Titulos_de_impressao</vt:lpstr>
      <vt:lpstr>'CRON RECURSO PRÓPRIO'!Titulos_de_impressao</vt:lpstr>
      <vt:lpstr>'ORÇ. FUMEFI'!Titulos_de_impressao</vt:lpstr>
      <vt:lpstr>'ORÇ. GERAL'!Titulos_de_impressao</vt:lpstr>
      <vt:lpstr>'ORÇ. RECURSO PRÓPRIO'!Titulos_de_impressao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Obras</cp:lastModifiedBy>
  <cp:lastPrinted>2020-04-28T16:49:43Z</cp:lastPrinted>
  <dcterms:created xsi:type="dcterms:W3CDTF">2019-09-27T12:16:35Z</dcterms:created>
  <dcterms:modified xsi:type="dcterms:W3CDTF">2020-05-08T17:03:48Z</dcterms:modified>
</cp:coreProperties>
</file>